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<sst xmlns="http://schemas.openxmlformats.org/spreadsheetml/2006/main" count="1177" uniqueCount="624">
  <si>
    <t>0 is reject 1 is accept</t>
  </si>
  <si>
    <t>Rejection Rates (out of date)</t>
  </si>
  <si>
    <t>Dataset</t>
  </si>
  <si>
    <t>URL</t>
  </si>
  <si>
    <t>Name</t>
  </si>
  <si>
    <t>Final</t>
  </si>
  <si>
    <t>Agreement</t>
  </si>
  <si>
    <t>Both Reject</t>
  </si>
  <si>
    <t>Both accept</t>
  </si>
  <si>
    <t>http://purl.org/obo/owl/DOID#DOID_863</t>
  </si>
  <si>
    <t>nervous system disorder</t>
  </si>
  <si>
    <t>X</t>
  </si>
  <si>
    <t>http://purl.org/obo/owl/FMA#FMA_6470</t>
  </si>
  <si>
    <t>Cervical sympathetic ganglion</t>
  </si>
  <si>
    <t>not sure if sympathetic, specifically</t>
  </si>
  <si>
    <t>http://purl.org/obo/owl/DOID#DOID_2040</t>
  </si>
  <si>
    <t>Communicable Diseases</t>
  </si>
  <si>
    <t>not related</t>
  </si>
  <si>
    <t>http://purl.org/obo/owl/FMA#FMA_9610</t>
  </si>
  <si>
    <t>Palatine Tonsil</t>
  </si>
  <si>
    <t>tonsils yes, but not specify palatine</t>
  </si>
  <si>
    <t>http://purl.org/obo/owl/FMA#FMA_54572</t>
  </si>
  <si>
    <t>Facial nerve nucleus</t>
  </si>
  <si>
    <t>http://purl.org/obo/owl/DOID#DOID_7724</t>
  </si>
  <si>
    <t>Generalized convulsive epilepsy</t>
  </si>
  <si>
    <t>too distantly related</t>
  </si>
  <si>
    <t>epilepsy yes, but not as specific as 'generalized convulsive'</t>
  </si>
  <si>
    <t>http://purl.org/obo/owl/FMA#FMA_7163</t>
  </si>
  <si>
    <t>Skin</t>
  </si>
  <si>
    <t>cannot be found in GEO</t>
  </si>
  <si>
    <t>not sure if basal refers to skin, I think its ductal though</t>
  </si>
  <si>
    <t>http://purl.org/obo/owl/FMA#FMA_3709</t>
  </si>
  <si>
    <t>Blood Vessels</t>
  </si>
  <si>
    <t>http://purl.org/obo/owl/FMA#FMA_5980</t>
  </si>
  <si>
    <t>Posterior root of spinal nerve</t>
  </si>
  <si>
    <t>not sure</t>
  </si>
  <si>
    <t>http://purl.org/obo/owl/FMA#FMA_74636</t>
  </si>
  <si>
    <t>pars nervosa of hypophysis</t>
  </si>
  <si>
    <t>http://purl.org/obo/owl/FMA#FMA_61813</t>
  </si>
  <si>
    <t>Presynaptic Terminals</t>
  </si>
  <si>
    <t>http://purl.org/obo/owl/DOID#DOID_3455</t>
  </si>
  <si>
    <t>Cerebrovascular accident</t>
  </si>
  <si>
    <t>not sure what you mean by accident…it is a possible application of the experimental results, but not a factor in the experiment itself</t>
  </si>
  <si>
    <t>http://purl.org/obo/owl/FMA#FMA_74535</t>
  </si>
  <si>
    <t>Dorsal</t>
  </si>
  <si>
    <t>http://purl.org/obo/owl/DOID#DOID_9351</t>
  </si>
  <si>
    <t>Diabetes Mellitus</t>
  </si>
  <si>
    <t>chro</t>
  </si>
  <si>
    <t>not really the focus of the experiment itself, just a related complication</t>
  </si>
  <si>
    <t>http://purl.org/obo/owl/DOID#DOID_1205</t>
  </si>
  <si>
    <t>Hypersensitivity</t>
  </si>
  <si>
    <t>too general</t>
  </si>
  <si>
    <t>http://purl.org/obo/owl/DOID#DOID_9538</t>
  </si>
  <si>
    <t>Multiple Myeloma</t>
  </si>
  <si>
    <t>not directly related to the focus of the experiment</t>
  </si>
  <si>
    <t>relevant</t>
  </si>
  <si>
    <t>http://purl.org/obo/owl/DOID#DOID_4710</t>
  </si>
  <si>
    <t>Decapitation</t>
  </si>
  <si>
    <t>http://purl.org/obo/owl/DOID#DOID_8567</t>
  </si>
  <si>
    <t>Hodgkin Disease</t>
  </si>
  <si>
    <t>NON-Hodgkin</t>
  </si>
  <si>
    <t>http://purl.org/obo/owl/DOID#DOID_3989</t>
  </si>
  <si>
    <t>Pain</t>
  </si>
  <si>
    <t>not exactly related or the topic of study</t>
  </si>
  <si>
    <t>http://purl.org/obo/owl/FMA#FMA_74542</t>
  </si>
  <si>
    <t>Basal</t>
  </si>
  <si>
    <t>basal-like</t>
  </si>
  <si>
    <t>http://purl.org/obo/owl/DOID#DOID_1825</t>
  </si>
  <si>
    <t>Absence Epilepsy</t>
  </si>
  <si>
    <t>http://purl.org/obo/owl/FMA#FMA_9670</t>
  </si>
  <si>
    <t>Blood</t>
  </si>
  <si>
    <t>not sure if you want this, because it is a related term, but not directly to the experiment itself (via blood pressure and PVN)</t>
  </si>
  <si>
    <t>http://purl.org/obo/owl/FMA#FMA_54326</t>
  </si>
  <si>
    <t>Nail plate</t>
  </si>
  <si>
    <t>Accept. From "ungual" in abstract</t>
  </si>
  <si>
    <t>related to the syndrom but not mentioned in the experiment</t>
  </si>
  <si>
    <t>http://purl.org/obo/owl/FMA#FMA_7203</t>
  </si>
  <si>
    <t>Kidney</t>
  </si>
  <si>
    <t>not sure if you want this, because it is a related term, but not directly to the experiment itself (via antidiuretic/vasopressin)</t>
  </si>
  <si>
    <t>http://purl.org/obo/owl/DOID#DOID_352</t>
  </si>
  <si>
    <t>Hyperplasia</t>
  </si>
  <si>
    <t>possible, but not specific enough to the allograph rejection itself to give enough useful information</t>
  </si>
  <si>
    <t>not sure if palatine</t>
  </si>
  <si>
    <t>http://purl.org/obo/owl/DOID#DOID_2953</t>
  </si>
  <si>
    <t>DNA Damage</t>
  </si>
  <si>
    <t>not damage to DNA, just diff upregulation upon spinal damage</t>
  </si>
  <si>
    <t>http://purl.org/obo/owl/FMA#FMA_7157</t>
  </si>
  <si>
    <t>Nervous system structure</t>
  </si>
  <si>
    <t>not really, this experiment deals more on a cellular level</t>
  </si>
  <si>
    <t>http://purl.org/obo/owl/FMA#FMA_19799</t>
  </si>
  <si>
    <t>Greater sac of peritoneum</t>
  </si>
  <si>
    <t>http://purl.org/obo/owl/DOID#DOID_1826</t>
  </si>
  <si>
    <t>Epilepsy</t>
  </si>
  <si>
    <t>not directly related to the experiment, just a related occurrence to those who have the deficiency</t>
  </si>
  <si>
    <t>http://purl.org/obo/owl/FMA#FMA_12516</t>
  </si>
  <si>
    <t>Tooth structure</t>
  </si>
  <si>
    <t>Accept</t>
  </si>
  <si>
    <t>http://purl.org/obo/owl/FMA#FMA_70567</t>
  </si>
  <si>
    <t>Structure of primordial sex cell</t>
  </si>
  <si>
    <t>diploid, not haploid (sex cell=germ cell=progenitors of gametes=haploid), whereas the experiment is about ES=diploid</t>
  </si>
  <si>
    <t>http://purl.org/obo/owl/DOID#DOID_10286</t>
  </si>
  <si>
    <t>Prostate carcinoma</t>
  </si>
  <si>
    <t>cannot find this in the experiment</t>
  </si>
  <si>
    <t>testicular carcinoma</t>
  </si>
  <si>
    <t>http://purl.org/obo/owl/FMA#FMA_62871</t>
  </si>
  <si>
    <t>Antibodies</t>
  </si>
  <si>
    <t>the experiment is about leukocyte immunoglobulin-like receptor, not immunoglobulin</t>
  </si>
  <si>
    <t>i think i originally accepted it because antibodies is structurally and genetically related to immunoglobulin, but i am reconsidering this because its immunoglobuulin-like</t>
  </si>
  <si>
    <t>http://purl.org/obo/owl/FMA#FMA_63368</t>
  </si>
  <si>
    <t>Stem cells</t>
  </si>
  <si>
    <t>http://purl.org/obo/owl/FMA#FMA_72064</t>
  </si>
  <si>
    <t>Bone structure of thoracic vertebra</t>
  </si>
  <si>
    <t>too specific</t>
  </si>
  <si>
    <t>not about the bone structure, but about the spinal cord</t>
  </si>
  <si>
    <t>not really the structure itself, just looking at a dehydrogenase deficiency (ie: 1 gene), recessive disorder</t>
  </si>
  <si>
    <t>http://purl.org/obo/owl/FMA#FMA_75432</t>
  </si>
  <si>
    <t>Eminence</t>
  </si>
  <si>
    <t>can’t really find a description for this term</t>
  </si>
  <si>
    <t>http://purl.org/obo/owl/FMA#FMA_30330</t>
  </si>
  <si>
    <t>Superficial</t>
  </si>
  <si>
    <t>http://purl.org/obo/owl/FMA#FMA_18649</t>
  </si>
  <si>
    <t>Germ Cells</t>
  </si>
  <si>
    <t>see above</t>
  </si>
  <si>
    <t>http://purl.org/obo/owl/DOID#DOID_13312</t>
  </si>
  <si>
    <t>Hemorrhage</t>
  </si>
  <si>
    <t>http://purl.org/obo/owl/FMA#FMA_9672</t>
  </si>
  <si>
    <t>Extracellular Matrix</t>
  </si>
  <si>
    <t>not mentioned</t>
  </si>
  <si>
    <t>http://purl.org/obo/owl/FMA#FMA_65132</t>
  </si>
  <si>
    <t>Nerve</t>
  </si>
  <si>
    <t>used striatum samples, not exactly nerves</t>
  </si>
  <si>
    <r>
      <t xml:space="preserve">distinction between: </t>
    </r>
    <r>
      <rPr>
        <b/>
        <sz val="10"/>
        <rFont val="Arial"/>
        <family val="2"/>
      </rPr>
      <t>basal level</t>
    </r>
    <r>
      <rPr>
        <sz val="10"/>
        <rFont val="Arial"/>
        <family val="2"/>
      </rPr>
      <t xml:space="preserve"> (vs elevated levels of gene profiling), or basal layer of some membrane?</t>
    </r>
  </si>
  <si>
    <t>http://purl.org/obo/owl/DOID#DOID_945</t>
  </si>
  <si>
    <t>Infection</t>
  </si>
  <si>
    <t>http://purl.org/obo/owl/FMA#FMA_74634</t>
  </si>
  <si>
    <t>Median eminence of hypothalamus</t>
  </si>
  <si>
    <t>http://purl.org/obo/owl/DOID#DOID_13578</t>
  </si>
  <si>
    <t>Starvation</t>
  </si>
  <si>
    <t>specifically, serum-starved. not starvation in the normal sense</t>
  </si>
  <si>
    <t>distinction between: basal level (vs stress conditions), or basal layer of some membrane?</t>
  </si>
  <si>
    <t>http://purl.org/obo/owl/FMA#FMA_55675</t>
  </si>
  <si>
    <t>Neuraxis</t>
  </si>
  <si>
    <t>cerebellum, which includes the neuraxis, I suppose… (but its not really as vague as it is suggesting)</t>
  </si>
  <si>
    <t>http://purl.org/obo/owl/FMA#FMA_9584</t>
  </si>
  <si>
    <t>Peritoneum</t>
  </si>
  <si>
    <t>Is this term from CNS? not sure if we should annotate it</t>
  </si>
  <si>
    <t>http://purl.org/obo/owl/DOID#DOID_462</t>
  </si>
  <si>
    <t>Malignant Neoplasms</t>
  </si>
  <si>
    <t>http://purl.org/obo/owl/DOID#DOID_14586</t>
  </si>
  <si>
    <t>Spinal Injuries</t>
  </si>
  <si>
    <t>http://purl.org/nbirn/birnlex/ontology/BIRNLex-Anatomy.owl#birnlex_1565</t>
  </si>
  <si>
    <t>Brain Stem</t>
  </si>
  <si>
    <t>http://purl.org/nbirn/birnlex/ontology/BIRNLex-Anatomy.owl#birnlex_721</t>
  </si>
  <si>
    <t>Hippocampus</t>
  </si>
  <si>
    <t>http://purl.org/obo/owl/DOID#DOID_11933</t>
  </si>
  <si>
    <t>Localized Malignant Neoplasm</t>
  </si>
  <si>
    <t>http://purl.org/obo/owl/FMA#FMA_7088</t>
  </si>
  <si>
    <t>Heart</t>
  </si>
  <si>
    <t>http://purl.org/obo/owl/DOID#DOID_9588</t>
  </si>
  <si>
    <t>Encephalitis</t>
  </si>
  <si>
    <t>http://purl.org/obo/owl/DOID#DOID_11723</t>
  </si>
  <si>
    <t>Muscular Dystrophy, Duchenne</t>
  </si>
  <si>
    <t>http://purl.org/obo/owl/FMA#FMA_20192</t>
  </si>
  <si>
    <t>Vestibule</t>
  </si>
  <si>
    <t>http://purl.org/obo/owl/FMA#FMA_68877</t>
  </si>
  <si>
    <t>Lung</t>
  </si>
  <si>
    <t>http://purl.org/obo/owl/DOID#DOID_2542</t>
  </si>
  <si>
    <t>Seizures</t>
  </si>
  <si>
    <t>http://purl.org/nbirn/birnlex/ontology/BIRNLex-Anatomy.owl#birnlex_1494</t>
  </si>
  <si>
    <t>Cerebral cortex</t>
  </si>
  <si>
    <t>http://purl.org/nbirn/birnlex/ontology/BIRNLex-Anatomy.owl#birnlex_1373</t>
  </si>
  <si>
    <t>Caudate nucleus structure</t>
  </si>
  <si>
    <t>http://purl.org/nbirn/birnlex/ontology/BIRNLex-Anatomy.owl#birnlex_874</t>
  </si>
  <si>
    <t>Pyramidal Cells</t>
  </si>
  <si>
    <t>http://purl.org/obo/owl/DOID#DOID_1272</t>
  </si>
  <si>
    <t>Telangiectasis</t>
  </si>
  <si>
    <t>http://purl.org/obo/owl/DOID#DOID_1307</t>
  </si>
  <si>
    <t>Dementia</t>
  </si>
  <si>
    <t>http://purl.org/obo/owl/FMA#FMA_57983</t>
  </si>
  <si>
    <t>Mammary gland</t>
  </si>
  <si>
    <t>http://purl.org/obo/owl/DOID#DOID_4874</t>
  </si>
  <si>
    <t>Neurodegenerative Disorders</t>
  </si>
  <si>
    <t>http://purl.org/obo/owl/DOID#DOID_10629</t>
  </si>
  <si>
    <t>Microphthalmos</t>
  </si>
  <si>
    <t>http://purl.org/obo/owl/FMA#FMA_62844</t>
  </si>
  <si>
    <t>Blood Cells</t>
  </si>
  <si>
    <t>http://purl.org/obo/owl/FMA#FMA_7085</t>
  </si>
  <si>
    <t>Viscera</t>
  </si>
  <si>
    <t>http://purl.org/obo/owl/FMA#FMA_50801</t>
  </si>
  <si>
    <t>Brain</t>
  </si>
  <si>
    <t>http://purl.org/obo/owl/FMA#FMA_20110</t>
  </si>
  <si>
    <t>Adipose tissue</t>
  </si>
  <si>
    <t>http://purl.org/obo/owl/FMA#FMA_66772</t>
  </si>
  <si>
    <t>Endothelial Cells</t>
  </si>
  <si>
    <t>relevant in terms of embryology!</t>
  </si>
  <si>
    <t>http://purl.org/obo/owl/DOID#DOID_5940</t>
  </si>
  <si>
    <t>Malignant Peripheral Nerve Sheath Tumor</t>
  </si>
  <si>
    <t>http://purl.org/obo/owl/FMA#FMA_9641</t>
  </si>
  <si>
    <t>Muscle</t>
  </si>
  <si>
    <t>http://purl.org/obo/owl/DOID#DOID_162</t>
  </si>
  <si>
    <t>Neoplasm</t>
  </si>
  <si>
    <t>http://purl.org/obo/owl/FMA#FMA_49187</t>
  </si>
  <si>
    <t>Occipital region</t>
  </si>
  <si>
    <t>http://purl.org/obo/owl/FMA#FMA_54396</t>
  </si>
  <si>
    <t>Jaw</t>
  </si>
  <si>
    <t>http://purl.org/obo/owl/DOID#DOID_3602</t>
  </si>
  <si>
    <t>Neurotoxicity Syndromes</t>
  </si>
  <si>
    <t>http://purl.org/obo/owl/FMA#FMA_60909</t>
  </si>
  <si>
    <t>Labyrinth</t>
  </si>
  <si>
    <t>http://purl.org/obo/owl/DOID#DOID_3627</t>
  </si>
  <si>
    <t>Aortic Aneurysm</t>
  </si>
  <si>
    <t>http://purl.org/obo/owl/DOID#DOID_5842</t>
  </si>
  <si>
    <t>Seminoma of testis</t>
  </si>
  <si>
    <t>http://purl.org/obo/owl/DOID#DOID_1612</t>
  </si>
  <si>
    <t>Mammary Neoplasms</t>
  </si>
  <si>
    <t>http://purl.org/obo/owl/FMA#FMA_74315</t>
  </si>
  <si>
    <t>Subcutaneous Fat</t>
  </si>
  <si>
    <t>http://purl.org/nbirn/birnlex/ontology/BIRNLex-Anatomy.owl#birnlex_858</t>
  </si>
  <si>
    <t>Rod Photoreceptors</t>
  </si>
  <si>
    <t>http://purl.org/obo/owl/DOID#DOID_8675</t>
  </si>
  <si>
    <t>Lymphoma, Diffuse</t>
  </si>
  <si>
    <t>http://purl.org/obo/owl/FMA#FMA_7394</t>
  </si>
  <si>
    <t>Trachea</t>
  </si>
  <si>
    <t>http://purl.org/obo/owl/FMA#FMA_9609</t>
  </si>
  <si>
    <t>Tonsil</t>
  </si>
  <si>
    <t>http://purl.org/obo/owl/FMA#FMA_58301</t>
  </si>
  <si>
    <t>Retina</t>
  </si>
  <si>
    <t>http://purl.org/obo/owl/DOID#DOID_1545</t>
  </si>
  <si>
    <t>Localized Carcinoma</t>
  </si>
  <si>
    <t>http://purl.org/obo/owl/DOID#DOID_2394</t>
  </si>
  <si>
    <t>ovarian neoplasm</t>
  </si>
  <si>
    <t>http://purl.org/obo/owl/FMA#FMA_67264</t>
  </si>
  <si>
    <t>Lipids</t>
  </si>
  <si>
    <t>http://purl.org/nbirn/birnlex/ontology/BIRNLex-Anatomy.owl#birnlex_1709</t>
  </si>
  <si>
    <t>Spinal Cord</t>
  </si>
  <si>
    <t>http://purl.org/obo/owl/DOID#DOID_14678</t>
  </si>
  <si>
    <t>Juvenile Neuronal Ceroid Lipfuscinosis</t>
  </si>
  <si>
    <t>http://purl.org/obo/owl/DOID#DOID_3193</t>
  </si>
  <si>
    <t>Peripheral Nerve Sheath Neoplasm</t>
  </si>
  <si>
    <t>http://purl.org/obo/owl/DOID#DOID_1192</t>
  </si>
  <si>
    <t>Peripheral Nervous System Neoplasms</t>
  </si>
  <si>
    <t>http://purl.org/obo/owl/DOID#DOID_305</t>
  </si>
  <si>
    <t>Carcinoma</t>
  </si>
  <si>
    <t>http://purl.org/obo/owl/DOID#DOID_4241</t>
  </si>
  <si>
    <t>Malignant neoplasm of breast</t>
  </si>
  <si>
    <t>http://purl.org/obo/owl/FMA#FMA_54640</t>
  </si>
  <si>
    <t>Tongue</t>
  </si>
  <si>
    <t>http://purl.org/obo/owl/FMA#FMA_7198</t>
  </si>
  <si>
    <t>Pancreas</t>
  </si>
  <si>
    <t>http://purl.org/obo/owl/FMA#FMA_3789</t>
  </si>
  <si>
    <t>Abdominal aorta structure</t>
  </si>
  <si>
    <t>http://purl.org/obo/owl/DOID#DOID_10283</t>
  </si>
  <si>
    <t>Malignant neoplasm of prostate</t>
  </si>
  <si>
    <t>http://purl.org/obo/owl/FMA#FMA_54398</t>
  </si>
  <si>
    <t>Lower jaw region</t>
  </si>
  <si>
    <t>http://purl.org/obo/owl/FMA#FMA_63842</t>
  </si>
  <si>
    <t>Endoplasmic Reticulum</t>
  </si>
  <si>
    <t>specific to the disease</t>
  </si>
  <si>
    <t>http://purl.org/obo/owl/DOID#DOID_4450</t>
  </si>
  <si>
    <t>Renal Cell Carcinoma</t>
  </si>
  <si>
    <t>http://purl.org/obo/owl/FMA#FMA_62912</t>
  </si>
  <si>
    <t>Tissue fiber</t>
  </si>
  <si>
    <t>http://purl.org/obo/owl/DOID#DOID_2619</t>
  </si>
  <si>
    <t>Neoplasm Metastasis</t>
  </si>
  <si>
    <t>http://purl.org/obo/owl/DOID#DOID_784</t>
  </si>
  <si>
    <t>Kidney Failure, Chronic</t>
  </si>
  <si>
    <t>http://purl.org/obo/owl/FMA#FMA_13889</t>
  </si>
  <si>
    <t>Pituitary Gland</t>
  </si>
  <si>
    <t>http://purl.org/obo/owl/DOID#DOID_14654</t>
  </si>
  <si>
    <t>prostatitis</t>
  </si>
  <si>
    <t>http://purl.org/obo/owl/DOID#DOID_8566</t>
  </si>
  <si>
    <t>Herpes Simplex Infections</t>
  </si>
  <si>
    <t>http://purl.org/obo/owl/DOID#DOID_2786</t>
  </si>
  <si>
    <t>Cerebellar Diseases</t>
  </si>
  <si>
    <t>http://purl.org/obo/owl/FMA#FMA_22471</t>
  </si>
  <si>
    <t>Skeletal muscle structure of lower leg</t>
  </si>
  <si>
    <t>mentioned leg muscle in the abstract</t>
  </si>
  <si>
    <t>specified hind leg, not specify lower leg</t>
  </si>
  <si>
    <t>http://purl.org/obo/owl/FMA#FMA_17739</t>
  </si>
  <si>
    <t>Body of uterus</t>
  </si>
  <si>
    <t>http://purl.org/obo/owl/FMA#FMA_7146</t>
  </si>
  <si>
    <t>Gland structure</t>
  </si>
  <si>
    <t>http://purl.org/obo/owl/FMA#FMA_9478</t>
  </si>
  <si>
    <t>Structure of atrioventricular node</t>
  </si>
  <si>
    <t>http://purl.org/obo/owl/FMA#FMA_9608</t>
  </si>
  <si>
    <t>Bone Marrow</t>
  </si>
  <si>
    <t>http://purl.org/obo/owl/DOID#DOID_14730</t>
  </si>
  <si>
    <t>HYDROXYACYL-CoA DEHYDROGENASE</t>
  </si>
  <si>
    <t>why capitals?</t>
  </si>
  <si>
    <t>http://purl.org/obo/owl/FMA#FMA_61814</t>
  </si>
  <si>
    <t>Neurites</t>
  </si>
  <si>
    <t>http://purl.org/obo/owl/FMA#FMA_63880</t>
  </si>
  <si>
    <t>Adipocytes</t>
  </si>
  <si>
    <t>http://purl.org/nbirn/birnlex/ontology/BIRNLex-Anatomy.owl#birnlex_1137</t>
  </si>
  <si>
    <t>Structure of olfactory bulb</t>
  </si>
  <si>
    <t>http://purl.org/obo/owl/FMA#FMA_62357</t>
  </si>
  <si>
    <t>Dystrophin</t>
  </si>
  <si>
    <t>http://purl.org/obo/owl/DOID#DOID_2985</t>
  </si>
  <si>
    <t>Chronic rejection of renal transplant</t>
  </si>
  <si>
    <t>http://purl.org/obo/owl/DOID#DOID_936</t>
  </si>
  <si>
    <t>Brain Diseases</t>
  </si>
  <si>
    <t>http://purl.org/obo/owl/DOID#DOID_14617</t>
  </si>
  <si>
    <t>Prostate cancer metastatic</t>
  </si>
  <si>
    <t>http://purl.org/obo/owl/DOID#DOID_231</t>
  </si>
  <si>
    <t>Motor Neuron Disease</t>
  </si>
  <si>
    <t>http://purl.org/obo/owl/DOID#DOID_4268</t>
  </si>
  <si>
    <t>Cell Transformation, Neoplastic</t>
  </si>
  <si>
    <t>http://purl.org/obo/owl/FMA#FMA_66768</t>
  </si>
  <si>
    <t>Epithelial Cells</t>
  </si>
  <si>
    <t>http://purl.org/obo/owl/FMA#FMA_7647</t>
  </si>
  <si>
    <t>http://purl.org/obo/owl/DOID#DOID_11131</t>
  </si>
  <si>
    <t>Benign prostatic hypertrophy</t>
  </si>
  <si>
    <t>http://purl.org/obo/owl/DOID#DOID_1024</t>
  </si>
  <si>
    <t>Leprosy</t>
  </si>
  <si>
    <t>http://purl.org/nbirn/birnlex/ontology/BIRNLex-Anatomy.owl#birnlex_734</t>
  </si>
  <si>
    <t>Hypothalamic structure</t>
  </si>
  <si>
    <t>http://purl.org/obo/owl/DOID#DOID_10437</t>
  </si>
  <si>
    <t>Secondary malignant neoplasm of lymph node</t>
  </si>
  <si>
    <t>http://purl.org/obo/owl/DOID#DOID_3459</t>
  </si>
  <si>
    <t>Breast Carcinoma</t>
  </si>
  <si>
    <t>http://purl.org/obo/owl/DOID#DOID_8176</t>
  </si>
  <si>
    <t>Primary Neoplasm</t>
  </si>
  <si>
    <t>http://purl.org/obo/owl/FMA#FMA_74274</t>
  </si>
  <si>
    <t>Glomerular Basement Membrane</t>
  </si>
  <si>
    <t>http://purl.org/obo/owl/DOID#DOID_2121</t>
  </si>
  <si>
    <t>Ectodermal Dysplasia</t>
  </si>
  <si>
    <t>diff from specifically EEC syndrome (combo of both in Ectrodactyly-ectodermal dysplasia-cleft syndrome)?</t>
  </si>
  <si>
    <t>http://purl.org/obo/owl/DOID#DOID_514</t>
  </si>
  <si>
    <t>Prostatic Neoplasms</t>
  </si>
  <si>
    <t>http://purl.org/obo/owl/DOID#DOID_12028</t>
  </si>
  <si>
    <t>Conn Syndrome</t>
  </si>
  <si>
    <t>yes, primary hyperaldosteronism</t>
  </si>
  <si>
    <t>http://purl.org/obo/owl/DOID#DOID_630</t>
  </si>
  <si>
    <t>Hereditary Diseases</t>
  </si>
  <si>
    <t>http://purl.org/obo/owl/FMA#FMA_61811</t>
  </si>
  <si>
    <t>Dopamine Receptor</t>
  </si>
  <si>
    <t>http://purl.org/obo/owl/DOID#DOID_9884</t>
  </si>
  <si>
    <t>Muscular Dystrophies</t>
  </si>
  <si>
    <t>http://purl.org/obo/owl/DOID#DOID_12858</t>
  </si>
  <si>
    <t>Huntington Disease</t>
  </si>
  <si>
    <t>http://purl.org/obo/owl/FMA#FMA_9601</t>
  </si>
  <si>
    <t>Breast</t>
  </si>
  <si>
    <t>http://purl.org/obo/owl/DOID#DOID_2921</t>
  </si>
  <si>
    <t>Glomerulonephritis</t>
  </si>
  <si>
    <t>http://purl.org/obo/owl/FMA#FMA_5922</t>
  </si>
  <si>
    <t>Visceral Afferents</t>
  </si>
  <si>
    <t>http://purl.org/obo/owl/FMA#FMA_62292</t>
  </si>
  <si>
    <t>Lipofuscin</t>
  </si>
  <si>
    <t>super relevant! its the name of the disease that they are studied, as the accumulation of the lipofuscin itself causes the disease!</t>
  </si>
  <si>
    <t>http://purl.org/obo/owl/DOID#DOID_5666</t>
  </si>
  <si>
    <t>Refractory Carcinoma</t>
  </si>
  <si>
    <t>http://purl.org/obo/owl/DOID#DOID_4694</t>
  </si>
  <si>
    <t>Peripheral Nerve Neoplasms, Malignant</t>
  </si>
  <si>
    <t>http://purl.org/obo/owl/FMA#FMA_5034</t>
  </si>
  <si>
    <t>lymph nodes</t>
  </si>
  <si>
    <t>http://purl.org/obo/owl/FMA#FMA_6964</t>
  </si>
  <si>
    <t>Structure of ciliary ganglion</t>
  </si>
  <si>
    <t>http://purl.org/obo/owl/DOID#DOID_3113</t>
  </si>
  <si>
    <t>Carcinoma, Papillary</t>
  </si>
  <si>
    <t>do this one</t>
  </si>
  <si>
    <t>http://purl.org/obo/owl/FMA#FMA_5884</t>
  </si>
  <si>
    <t>Ganglia</t>
  </si>
  <si>
    <t>http://purl.org/obo/owl/DOID#DOID_10652</t>
  </si>
  <si>
    <t>Alzheimer's Disease</t>
  </si>
  <si>
    <t>did not specify malignancy</t>
  </si>
  <si>
    <t>http://purl.org/obo/owl/FMA#FMA_9600</t>
  </si>
  <si>
    <t>Prostate</t>
  </si>
  <si>
    <t>http://purl.org/obo/owl/DOID#DOID_9432</t>
  </si>
  <si>
    <t>Glycosuria, Renal</t>
  </si>
  <si>
    <t>http://purl.org/obo/owl/DOID#DOID_635</t>
  </si>
  <si>
    <t>Acquired Immunodeficiency Syndrome</t>
  </si>
  <si>
    <t>http://purl.org/obo/owl/FMA#FMA_63834</t>
  </si>
  <si>
    <t>Cytoskeleton</t>
  </si>
  <si>
    <t>acceptable, but there are lots of other things that could be mentioned along the same thought process</t>
  </si>
  <si>
    <t>http://purl.org/obo/owl/FMA#FMA_52780</t>
  </si>
  <si>
    <t>Ear structure</t>
  </si>
  <si>
    <t>true, but really general when the topic is breast cancer…mammary refers to glands (sweat/hair/lactation)/ear bones/neocortex. so in other words, it is being too specific when the study didn't look solely at mammary neoplasms</t>
  </si>
  <si>
    <t>http://purl.org/obo/owl/DOID#DOID_13746</t>
  </si>
  <si>
    <t>Ectrodactyly</t>
  </si>
  <si>
    <t>http://purl.org/obo/owl/FMA#FMA_12266</t>
  </si>
  <si>
    <t>Abdominal Cavity</t>
  </si>
  <si>
    <t>http://purl.org/obo/owl/FMA#FMA_14069</t>
  </si>
  <si>
    <t>Skeletal muscle structure</t>
  </si>
  <si>
    <t>http://purl.org/obo/owl/DOID#DOID_9970</t>
  </si>
  <si>
    <t>Obesity</t>
  </si>
  <si>
    <t>http://purl.org/obo/owl/DOID#DOID_1987</t>
  </si>
  <si>
    <t>Fetal Diseases</t>
  </si>
  <si>
    <t>http://purl.org/obo/owl/DOID#DOID_263</t>
  </si>
  <si>
    <t>Kidney Neoplasms</t>
  </si>
  <si>
    <t>http://purl.org/obo/owl/FMA#FMA_72291</t>
  </si>
  <si>
    <t>Spermatogonia</t>
  </si>
  <si>
    <t>yes but too vague?</t>
  </si>
  <si>
    <t>http://purl.org/obo/owl/FMA#FMA_7209</t>
  </si>
  <si>
    <t>Ovary</t>
  </si>
  <si>
    <t>http://purl.org/nbirn/birnlex/ontology/BIRNLex-Anatomy.owl#birnlex_942</t>
  </si>
  <si>
    <t>hindbrain</t>
  </si>
  <si>
    <t>http://purl.org/obo/owl/FMA#FMA_67308</t>
  </si>
  <si>
    <t>Axon</t>
  </si>
  <si>
    <t>http://purl.org/obo/owl/FMA#FMA_5888</t>
  </si>
  <si>
    <t>Ganglia, Spinal</t>
  </si>
  <si>
    <t>http://purl.org/obo/owl/FMA#FMA_6230</t>
  </si>
  <si>
    <t>Nodose Ganglion</t>
  </si>
  <si>
    <t>http://purl.org/obo/owl/FMA#FMA_50868</t>
  </si>
  <si>
    <t>Facial nerve structure</t>
  </si>
  <si>
    <t>http://purl.org/obo/owl/FMA#FMA_67498</t>
  </si>
  <si>
    <t>Organ</t>
  </si>
  <si>
    <t>i think its acceptable but i marked it as rejection because i wanted to bring attention to the fact that there are two entries!</t>
  </si>
  <si>
    <t>http://purl.org/obo/owl/FMA#FMA_6467</t>
  </si>
  <si>
    <t>Structure of superior cervical ganglion</t>
  </si>
  <si>
    <t>http://purl.org/obo/owl/DOID#DOID_4468</t>
  </si>
  <si>
    <t>Adenocarcinoma, Clear Cell</t>
  </si>
  <si>
    <t>yes adeno</t>
  </si>
  <si>
    <r>
      <t>Accept. From Wiki "Benign prostatic hyperplasia</t>
    </r>
    <r>
      <rPr>
        <sz val="10"/>
        <rFont val="Arial"/>
        <family val="2"/>
      </rPr>
      <t xml:space="preserve"> (</t>
    </r>
    <r>
      <rPr>
        <b/>
        <sz val="10"/>
        <rFont val="Arial"/>
        <family val="2"/>
      </rPr>
      <t>BPH</t>
    </r>
    <r>
      <rPr>
        <sz val="10"/>
        <rFont val="Arial"/>
        <family val="2"/>
      </rPr>
      <t xml:space="preserve">) also known as </t>
    </r>
    <r>
      <rPr>
        <b/>
        <sz val="10"/>
        <rFont val="Arial"/>
        <family val="2"/>
      </rPr>
      <t>nodular hyperplasia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>benign prostatic hypertrophy</t>
    </r>
    <r>
      <rPr>
        <sz val="10"/>
        <rFont val="Arial"/>
        <family val="2"/>
      </rPr>
      <t xml:space="preserve"> (technically a misnomer)"</t>
    </r>
  </si>
  <si>
    <t>hyperplasia, not hypertrophy. Subtle difference</t>
  </si>
  <si>
    <t>http://purl.org/obo/owl/FMA#FMA_9825</t>
  </si>
  <si>
    <t>Immune system</t>
  </si>
  <si>
    <t>not really, the crux of the experiment is to compare between normal and aneurysms of abdominal aortas</t>
  </si>
  <si>
    <t>http://purl.org/obo/owl/DOID#DOID_3562</t>
  </si>
  <si>
    <t>Brain Injuries</t>
  </si>
  <si>
    <t>http://purl.org/obo/owl/FMA#FMA_67372</t>
  </si>
  <si>
    <t>serotonin receptor</t>
  </si>
  <si>
    <t>Leon - Two different URL's, accept (biomaterial lists spinal cord)</t>
  </si>
  <si>
    <t xml:space="preserve">i think its acceptable but i marked it as rejection because i wanted to bring attention to the fact that there are two entries!
</t>
  </si>
  <si>
    <t>http://purl.org/nbirn/birnlex/ontology/BIRNLex-Anatomy.owl#birnlex_928</t>
  </si>
  <si>
    <t>frontal lobe</t>
  </si>
  <si>
    <t>http://purl.org/obo/owl/FMA#FMA_9607</t>
  </si>
  <si>
    <t>Thymus Gland</t>
  </si>
  <si>
    <t>thymus gland is not the same thing as thymocytes</t>
  </si>
  <si>
    <t>http://purl.org/obo/owl/DOID#DOID_326</t>
  </si>
  <si>
    <t>Ischemia</t>
  </si>
  <si>
    <t>relevant, since its looking at the functionality as defined by the structure</t>
  </si>
  <si>
    <t>do not equal progenitor cell</t>
  </si>
  <si>
    <t>http://purl.org/obo/owl/DOID#DOID_3713</t>
  </si>
  <si>
    <t>Ovarian adenocarcinoma</t>
  </si>
  <si>
    <t>not adeno- specified, just cancer (breast adenocarcinoma?)</t>
  </si>
  <si>
    <t>http://purl.org/obo/owl/DOID#DOID_3194</t>
  </si>
  <si>
    <t>Nerve Sheath Tumors</t>
  </si>
  <si>
    <t>http://purl.org/obo/owl/FMA#FMA_3734</t>
  </si>
  <si>
    <t>Aorta</t>
  </si>
  <si>
    <t>not sure if the absence of NR3B actually correlates directly to a known disease. They were studying NR3B-null mice, I don't think there are any direct applicable diseases. Probably got this from the SOD1 blurb (which is not the focus of the study, but more of a control) because that models a motor neuron disease</t>
  </si>
  <si>
    <t>http://purl.org/obo/owl/FMA#FMA_63877</t>
  </si>
  <si>
    <t>Fibroblasts</t>
  </si>
  <si>
    <t>relevant (ganglion = galnglia)</t>
  </si>
  <si>
    <t>relevant since injuries distinguishes from congenital brain disorders</t>
  </si>
  <si>
    <t>http://purl.org/obo/owl/FMA#FMA_67093</t>
  </si>
  <si>
    <t>Chromosomes</t>
  </si>
  <si>
    <t>U</t>
  </si>
  <si>
    <t>Accept, but maybe uninformative?</t>
  </si>
  <si>
    <t>i agree that this is a general term, but since the number of chromosomes is essential to DS, its a pretty important consideration. i would accept this.</t>
  </si>
  <si>
    <t>http://purl.org/obo/owl/FMA#FMA_7197</t>
  </si>
  <si>
    <t>Liver</t>
  </si>
  <si>
    <t>depends how specific you want to be...neurite could be dendrite or axon (we want axon). i think its too general and includes other things that we are not intending on including</t>
  </si>
  <si>
    <t>Leon - Two different URL's, accept</t>
  </si>
  <si>
    <t>http://purl.org/obo/owl/DOID#DOID_759</t>
  </si>
  <si>
    <t>Congenital Abnormality</t>
  </si>
  <si>
    <t>true strictly speaking, but usually isn't this term used for phenotypic features that can be visually seen?</t>
  </si>
  <si>
    <t>http://purl.org/obo/owl/DOID#DOID_10908</t>
  </si>
  <si>
    <t>Hydrocephalus</t>
  </si>
  <si>
    <t>possible complications related to the one gene, not necessarily what the mice actually had</t>
  </si>
  <si>
    <t>http://purl.org/obo/owl/DOID#DOID_10763</t>
  </si>
  <si>
    <t>Hypertensive disease</t>
  </si>
  <si>
    <t>http://purl.org/obo/owl/FMA#FMA_9630</t>
  </si>
  <si>
    <t>Subcutaneous Tissue</t>
  </si>
  <si>
    <t>http://purl.org/obo/owl/FMA#FMA_17558</t>
  </si>
  <si>
    <t>Uterus</t>
  </si>
  <si>
    <t>http://purl.org/obo/owl/DOID#DOID_8538</t>
  </si>
  <si>
    <t>Large-Cell Lymphomas</t>
  </si>
  <si>
    <t>http://purl.org/obo/owl/DOID#DOID_5223</t>
  </si>
  <si>
    <t>Infertility</t>
  </si>
  <si>
    <t>http://purl.org/obo/owl/FMA#FMA_67128</t>
  </si>
  <si>
    <t>Thymosin</t>
  </si>
  <si>
    <t>beta-thymosin, specifically. a subset yes, but still thymosin</t>
  </si>
  <si>
    <t>http://purl.org/obo/owl/FMA#FMA_9639</t>
  </si>
  <si>
    <t>Epithelium</t>
  </si>
  <si>
    <t>http://purl.org/obo/owl/FMA#FMA_54541</t>
  </si>
  <si>
    <t>Neuroglia</t>
  </si>
  <si>
    <t>http://purl.org/obo/owl/FMA#FMA_12278</t>
  </si>
  <si>
    <t>Hormones</t>
  </si>
  <si>
    <t>http://purl.org/obo/owl/FMA#FMA_66835</t>
  </si>
  <si>
    <t>Cytoplasm</t>
  </si>
  <si>
    <t>http://purl.org/obo/owl/DOID#DOID_286</t>
  </si>
  <si>
    <t>Blind Vision</t>
  </si>
  <si>
    <t>relevant!</t>
  </si>
  <si>
    <t>relevant, a manifeestation of the disease</t>
  </si>
  <si>
    <t>Almost all definitions specify that encephalitis is caused by viral means, while a slim number state that encephalitis can also be caused by other microbes (ex: bacteria) or is just characterized by general inflammation. LPS (from the experiment) is from a bacterial origin.</t>
  </si>
  <si>
    <t>http://purl.org/obo/owl/FMA#FMA_60201</t>
  </si>
  <si>
    <t>Cochlear structure</t>
  </si>
  <si>
    <t>relevant, a manifestation of the disease</t>
  </si>
  <si>
    <t>http://purl.org/obo/owl/DOID#DOID_4465</t>
  </si>
  <si>
    <t>Papillary Renal Cell Carcinoma</t>
  </si>
  <si>
    <t>http://purl.org/obo/owl/DOID#DOID_14799</t>
  </si>
  <si>
    <t>Agenesis of corpus callosum</t>
  </si>
  <si>
    <t>http://purl.org/obo/owl/DOID#DOID_12849</t>
  </si>
  <si>
    <t>Autistic Disorder</t>
  </si>
  <si>
    <t>http://purl.org/obo/owl/DOID#DOID_1824</t>
  </si>
  <si>
    <t>Status Epilepticus</t>
  </si>
  <si>
    <t>not specifically 'state of persistent seizure'</t>
  </si>
  <si>
    <t>this experiment is about ovarian cancer, no GEO accession, not enough info</t>
  </si>
  <si>
    <t>http://purl.org/obo/owl/DOID#DOID_2845</t>
  </si>
  <si>
    <t>Addictive Behavior</t>
  </si>
  <si>
    <t>uninformative?</t>
  </si>
  <si>
    <t>relevant, particuarly since the karyotype identifies the disease</t>
  </si>
  <si>
    <t>http://purl.org/nbirn/birnlex/ontology/BIRNLex-Anatomy.owl#birnlex_1672</t>
  </si>
  <si>
    <t>Neostriatum</t>
  </si>
  <si>
    <t>Leon, accept, pubmed - microarray-based gene expression profiling in striatum</t>
  </si>
  <si>
    <t>not specific</t>
  </si>
  <si>
    <t>http://purl.org/obo/owl/DOID#DOID_299</t>
  </si>
  <si>
    <t>Adenocarcinoma</t>
  </si>
  <si>
    <t>http://purl.org/obo/owl/FMA#FMA_67328</t>
  </si>
  <si>
    <t>Muscle Fibers</t>
  </si>
  <si>
    <t>do this one next</t>
  </si>
  <si>
    <t>http://purl.org/obo/owl/DOID#DOID_5828</t>
  </si>
  <si>
    <t>Endometrioid carcinoma ovary</t>
  </si>
  <si>
    <t>http://purl.org/obo/owl/DOID#DOID_289</t>
  </si>
  <si>
    <t>Endometriosis, site unspecified</t>
  </si>
  <si>
    <t>http://purl.org/nbirn/birnlex/ontology/BIRNLex-Anatomy.owl#birnlex_1241</t>
  </si>
  <si>
    <t>Amygdaloid structure</t>
  </si>
  <si>
    <t>http://purl.org/obo/owl/FMA#FMA_55631</t>
  </si>
  <si>
    <t>Dental Pulp</t>
  </si>
  <si>
    <t>http://purl.org/obo/owl/FMA#FMA_61109</t>
  </si>
  <si>
    <t>Cortex of Organ</t>
  </si>
  <si>
    <t>http://purl.org/obo/owl/DOID#DOID_3235</t>
  </si>
  <si>
    <t>Ataxia</t>
  </si>
  <si>
    <t>http://purl.org/obo/owl/DOID#DOID_557</t>
  </si>
  <si>
    <t>Kidney Diseases</t>
  </si>
  <si>
    <t>yes but specificity?</t>
  </si>
  <si>
    <t>http://purl.org/obo/owl/DOID#DOID_1240</t>
  </si>
  <si>
    <t>leukemia</t>
  </si>
  <si>
    <t>http://purl.org/obo/owl/FMA#FMA_74628</t>
  </si>
  <si>
    <t>Pituitary Gland, Posterior</t>
  </si>
  <si>
    <t>http://purl.org/obo/owl/DOID#DOID_7693</t>
  </si>
  <si>
    <t>Aortic Aneurysm, Abdominal</t>
  </si>
  <si>
    <t>http://purl.org/obo/owl/FMA#FMA_9577</t>
  </si>
  <si>
    <t>Abdomen</t>
  </si>
  <si>
    <t>http://purl.org/obo/owl/FMA#FMA_62100</t>
  </si>
  <si>
    <t>Milk</t>
  </si>
  <si>
    <t xml:space="preserve">Accetp, the disease is infectious </t>
  </si>
  <si>
    <t>http://purl.org/obo/owl/FMA#FMA_52618</t>
  </si>
  <si>
    <t>Structure of trigeminal ganglion</t>
  </si>
  <si>
    <t>http://purl.org/obo/owl/DOID#DOID_10546</t>
  </si>
  <si>
    <t>Coxsackievirus Infections</t>
  </si>
  <si>
    <t>http://purl.org/obo/owl/DOID#DOID_11132</t>
  </si>
  <si>
    <t>Prostatic hypertrophy</t>
  </si>
  <si>
    <t>http://purl.org/nbirn/birnlex/ontology/BIRNLex-Anatomy.owl#birnlex_957</t>
  </si>
  <si>
    <t>Medulla Oblongata</t>
  </si>
  <si>
    <t>Leon, seems leprosy is communicable/transferable to some degree</t>
  </si>
  <si>
    <t>http://purl.org/obo/owl/DOID#DOID_5679</t>
  </si>
  <si>
    <t>Retinal Diseases</t>
  </si>
  <si>
    <t>experiment is more about the protein rather than the disease</t>
  </si>
  <si>
    <t>http://purl.org/obo/owl/DOID#DOID_9260</t>
  </si>
  <si>
    <t>Multiple malignancy</t>
  </si>
  <si>
    <t>http://purl.org/nbirn/birnlex/ontology/BIRNLex-Anatomy.owl#birnlex_1489</t>
  </si>
  <si>
    <t>Cerebellum</t>
  </si>
  <si>
    <t>http://purl.org/obo/owl/DOID#DOID_2841</t>
  </si>
  <si>
    <t>Asthma</t>
  </si>
  <si>
    <t>but used other lymph nodes as well</t>
  </si>
  <si>
    <t>http://purl.org/obo/owl/DOID#DOID_14664</t>
  </si>
  <si>
    <t>Immune System Diseases</t>
  </si>
  <si>
    <t>http://purl.org/obo/owl/DOID#DOID_10429</t>
  </si>
  <si>
    <t>Trauma</t>
  </si>
  <si>
    <t>relevant again because trauma distingishes from congenital disorders</t>
  </si>
  <si>
    <t>http://purl.org/obo/owl/FMA#FMA_75362</t>
  </si>
  <si>
    <t>Semicircular canal structure</t>
  </si>
  <si>
    <t>http://purl.org/obo/owl/FMA#FMA_17742</t>
  </si>
  <si>
    <t>Endometrium</t>
  </si>
  <si>
    <t>http://purl.org/obo/owl/DOID#DOID_1997</t>
  </si>
  <si>
    <t>Adenocarcinoma of large intestine</t>
  </si>
  <si>
    <t>http://purl.org/obo/owl/DOID#DOID_0014667</t>
  </si>
  <si>
    <t>Metabolic Diseases</t>
  </si>
  <si>
    <t>http://purl.org/obo/owl/DOID#DOID_1557</t>
  </si>
  <si>
    <t>Immune Complex Diseases</t>
  </si>
  <si>
    <t>same as immune system diseases (above?)</t>
  </si>
  <si>
    <t>http://purl.org/obo/owl/DOID#DOID_4001</t>
  </si>
  <si>
    <t>Epithelial ovarian cancer</t>
  </si>
  <si>
    <t>did not specify epithelial</t>
  </si>
  <si>
    <t>http://purl.org/obo/owl/FMA#FMA_9671</t>
  </si>
  <si>
    <t>Lymph</t>
  </si>
  <si>
    <t>http://purl.org/obo/owl/FMA#FMA_30317</t>
  </si>
  <si>
    <t>Skeletal bone</t>
  </si>
  <si>
    <t>bone is in biomaterial</t>
  </si>
  <si>
    <t>not sure what skeletal bone is referrring to. skeletal muscle i am familiar with, but not sure what the 'skeletal' part is referring to considering all bone is skeletal</t>
  </si>
  <si>
    <t>Leon, accept, study includes "mucinous cancers" which are subtype of adenocarcinoma</t>
  </si>
  <si>
    <t>http://purl.org/nbirn/birnlex/ontology/BIRNLex-Anatomy.owl#birnlex_733</t>
  </si>
  <si>
    <t>Pontine structure</t>
  </si>
  <si>
    <t>Accept This has agreement but Leon found Pons is in the dataset</t>
  </si>
  <si>
    <t>relevant, with pons</t>
  </si>
  <si>
    <t>http://purl.org/nbirn/birnlex/ontology/BIRNLex-Anatomy.owl#birnlex_1234</t>
  </si>
  <si>
    <t>Globus Pallidus</t>
  </si>
  <si>
    <t>http://purl.org/obo/owl/FMA#FMA_67245</t>
  </si>
  <si>
    <t>Serotonin</t>
  </si>
  <si>
    <t>http://purl.org/obo/owl/FMA#FMA_62516</t>
  </si>
  <si>
    <t>Basal Cell</t>
  </si>
  <si>
    <t>basal cell progenitors are not basal cells</t>
  </si>
  <si>
    <t>http://purl.org/obo/owl/FMA#FMA_7210</t>
  </si>
  <si>
    <t>Testis</t>
  </si>
  <si>
    <t>http://purl.org/obo/owl/DOID#DOID_4358</t>
  </si>
  <si>
    <t>Metastatic melanoma</t>
  </si>
  <si>
    <t xml:space="preserve">may use cancer, "Malignant Neoplasms" is too specific, in the abstract it only mentioned related to cancer </t>
  </si>
  <si>
    <t>http://purl.org/obo/owl/DOID#DOID_4100</t>
  </si>
  <si>
    <t>Lymphatic Metastasis</t>
  </si>
  <si>
    <t>http://purl.org/obo/owl/FMA#FMA_74552</t>
  </si>
  <si>
    <t>Peripheral</t>
  </si>
  <si>
    <t>does not make much sense by itself</t>
  </si>
  <si>
    <t>http://purl.org/obo/owl/DOID#DOID_225</t>
  </si>
  <si>
    <t>Syndrome</t>
  </si>
  <si>
    <t>yes, but there are a lot of other characterizations, plus 'syndrome' is very vague and non-specific, which doesn't tell us much…</t>
  </si>
  <si>
    <t>this word does not provide useful info by itself</t>
  </si>
  <si>
    <t>its an important region in embryology</t>
  </si>
  <si>
    <t>http://purl.org/obo/owl/FMA#FMA_63083</t>
  </si>
  <si>
    <t>Serum</t>
  </si>
  <si>
    <t>http://purl.org/obo/owl/FMA#FMA_45728</t>
  </si>
  <si>
    <t>Lobe</t>
  </si>
  <si>
    <t>relevant, but really general</t>
  </si>
  <si>
    <t>http://purl.org/obo/owl/FMA#FMA_49444</t>
  </si>
  <si>
    <t>Medial</t>
  </si>
  <si>
    <t>http://purl.org/obo/owl/FMA#FMA_30332</t>
  </si>
  <si>
    <t>Lateral</t>
  </si>
  <si>
    <t>http://purl.org/obo/owl/FMA#FMA_74525</t>
  </si>
  <si>
    <t>Occipital</t>
  </si>
  <si>
    <t>Annotator1</t>
  </si>
  <si>
    <t>comments</t>
  </si>
  <si>
    <t>Annotator2</t>
  </si>
  <si>
    <t>Anntator2 rejects and Anntator1 accepts</t>
  </si>
  <si>
    <t>Anntator1 rejects and Anntator2 accepts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</si>
</sst>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">
    <font>
      <sz val="10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"/>
      <name val="Verdana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0" fontId="0" fillId="0" borderId="0" xfId="0" applyFont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/>
    </xf>
    <xf numFmtId="0" fontId="3" fillId="0" borderId="0" xfId="0" applyFont="1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505"/>
  <sheetViews>
    <sheetView tabSelected="1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2" max="2" width="6.421875" style="0" customWidth="1"/>
    <col min="3" max="3" width="40.140625" style="0" customWidth="1"/>
    <col min="5" max="5" width="21.140625" style="0" customWidth="1"/>
    <col min="7" max="7" width="48.00390625" style="0" customWidth="1"/>
    <col min="8" max="8" width="5.7109375" style="0" customWidth="1"/>
    <col min="14" max="17" width="12.00390625" style="0" customWidth="1"/>
  </cols>
  <sheetData>
    <row r="1" spans="8:11" ht="12.75">
      <c r="H1" s="1" t="s">
        <v>0</v>
      </c>
      <c r="K1" s="2" t="s">
        <v>1</v>
      </c>
    </row>
    <row r="2" spans="1:17" ht="12.75">
      <c r="A2" t="s">
        <v>2</v>
      </c>
      <c r="B2" t="s">
        <v>3</v>
      </c>
      <c r="C2" t="s">
        <v>4</v>
      </c>
      <c r="D2" s="2" t="s">
        <v>619</v>
      </c>
      <c r="E2" s="2" t="s">
        <v>620</v>
      </c>
      <c r="F2" s="2" t="s">
        <v>621</v>
      </c>
      <c r="G2" s="2" t="s">
        <v>620</v>
      </c>
      <c r="H2" s="2" t="s">
        <v>5</v>
      </c>
      <c r="I2" s="2" t="s">
        <v>6</v>
      </c>
      <c r="J2" s="2"/>
      <c r="K2" s="2" t="s">
        <v>619</v>
      </c>
      <c r="L2" s="2" t="s">
        <v>621</v>
      </c>
      <c r="M2" s="2"/>
      <c r="N2" s="2" t="s">
        <v>7</v>
      </c>
      <c r="O2" s="2" t="s">
        <v>8</v>
      </c>
      <c r="P2" s="2" t="s">
        <v>622</v>
      </c>
      <c r="Q2" s="2" t="s">
        <v>623</v>
      </c>
    </row>
    <row r="3" spans="1:17" ht="12.75">
      <c r="A3" t="str">
        <f>HYPERLINK("http://bioinformatics.ubc.ca/Gemma/expressionExperiment/showExpressionExperiment.html?id=595","595")</f>
        <v>595</v>
      </c>
      <c r="B3" t="s">
        <v>9</v>
      </c>
      <c r="C3" t="s">
        <v>10</v>
      </c>
      <c r="D3" t="s">
        <v>11</v>
      </c>
      <c r="F3" t="s">
        <v>11</v>
      </c>
      <c r="G3" s="3"/>
      <c r="H3" s="4">
        <v>0</v>
      </c>
      <c r="I3" s="4">
        <v>0</v>
      </c>
      <c r="K3" s="4">
        <f aca="true" t="shared" si="0" ref="K3:K66">IF(D3="X",1,0)</f>
        <v>1</v>
      </c>
      <c r="L3" s="4">
        <f aca="true" t="shared" si="1" ref="L3:L66">IF(F3="X",1,0)</f>
        <v>1</v>
      </c>
      <c r="N3" s="4">
        <v>1</v>
      </c>
      <c r="O3" s="4">
        <v>0</v>
      </c>
      <c r="P3" s="4">
        <f aca="true" t="shared" si="2" ref="P3:P66">IF(AND(F3="X",EXACT(D3,"")),1,0)</f>
        <v>0</v>
      </c>
      <c r="Q3" s="4">
        <f aca="true" t="shared" si="3" ref="Q3:Q66">IF(AND(D3="X",EXACT(F3,"")),1,0)</f>
        <v>0</v>
      </c>
    </row>
    <row r="4" spans="1:17" ht="12.75">
      <c r="A4" t="str">
        <f>HYPERLINK("http://bioinformatics.ubc.ca/Gemma/expressionExperiment/showExpressionExperiment.html?id=167","167")</f>
        <v>167</v>
      </c>
      <c r="B4" t="s">
        <v>12</v>
      </c>
      <c r="C4" t="s">
        <v>13</v>
      </c>
      <c r="D4" t="s">
        <v>11</v>
      </c>
      <c r="F4" t="s">
        <v>11</v>
      </c>
      <c r="G4" s="3" t="s">
        <v>14</v>
      </c>
      <c r="H4" s="4">
        <v>0</v>
      </c>
      <c r="I4" s="4">
        <v>0</v>
      </c>
      <c r="K4" s="4">
        <f t="shared" si="0"/>
        <v>1</v>
      </c>
      <c r="L4" s="4">
        <f t="shared" si="1"/>
        <v>1</v>
      </c>
      <c r="N4" s="4">
        <v>1</v>
      </c>
      <c r="O4" s="4">
        <v>0</v>
      </c>
      <c r="P4" s="4">
        <f t="shared" si="2"/>
        <v>0</v>
      </c>
      <c r="Q4" s="4">
        <f t="shared" si="3"/>
        <v>0</v>
      </c>
    </row>
    <row r="5" spans="1:17" ht="12.75">
      <c r="A5" t="str">
        <f>HYPERLINK("http://bioinformatics.ubc.ca/Gemma/expressionExperiment/showExpressionExperiment.html?id=95","95")</f>
        <v>95</v>
      </c>
      <c r="B5" t="s">
        <v>15</v>
      </c>
      <c r="C5" t="s">
        <v>16</v>
      </c>
      <c r="D5" t="s">
        <v>11</v>
      </c>
      <c r="E5" t="s">
        <v>17</v>
      </c>
      <c r="F5" t="s">
        <v>11</v>
      </c>
      <c r="G5" s="3"/>
      <c r="H5" s="4">
        <v>0</v>
      </c>
      <c r="I5" s="4">
        <v>0</v>
      </c>
      <c r="K5" s="4">
        <f t="shared" si="0"/>
        <v>1</v>
      </c>
      <c r="L5" s="4">
        <f t="shared" si="1"/>
        <v>1</v>
      </c>
      <c r="N5" s="4">
        <v>1</v>
      </c>
      <c r="O5" s="4">
        <v>0</v>
      </c>
      <c r="P5" s="4">
        <f t="shared" si="2"/>
        <v>0</v>
      </c>
      <c r="Q5" s="4">
        <f t="shared" si="3"/>
        <v>0</v>
      </c>
    </row>
    <row r="6" spans="1:17" ht="12.75">
      <c r="A6" t="str">
        <f>HYPERLINK("http://bioinformatics.ubc.ca/Gemma/expressionExperiment/showExpressionExperiment.html?id=446","446")</f>
        <v>446</v>
      </c>
      <c r="B6" t="s">
        <v>18</v>
      </c>
      <c r="C6" t="s">
        <v>19</v>
      </c>
      <c r="D6" t="s">
        <v>11</v>
      </c>
      <c r="F6" t="s">
        <v>11</v>
      </c>
      <c r="G6" s="5" t="s">
        <v>20</v>
      </c>
      <c r="H6" s="4">
        <v>0</v>
      </c>
      <c r="I6" s="4">
        <v>0</v>
      </c>
      <c r="K6" s="4">
        <f t="shared" si="0"/>
        <v>1</v>
      </c>
      <c r="L6" s="4">
        <f t="shared" si="1"/>
        <v>1</v>
      </c>
      <c r="N6" s="4">
        <v>1</v>
      </c>
      <c r="O6" s="4">
        <v>0</v>
      </c>
      <c r="P6" s="4">
        <f t="shared" si="2"/>
        <v>0</v>
      </c>
      <c r="Q6" s="4">
        <f t="shared" si="3"/>
        <v>0</v>
      </c>
    </row>
    <row r="7" spans="1:17" ht="12.75">
      <c r="A7" t="str">
        <f>HYPERLINK("http://bioinformatics.ubc.ca/Gemma/expressionExperiment/showExpressionExperiment.html?id=267","267")</f>
        <v>267</v>
      </c>
      <c r="B7" t="s">
        <v>21</v>
      </c>
      <c r="C7" t="s">
        <v>22</v>
      </c>
      <c r="D7" t="s">
        <v>11</v>
      </c>
      <c r="F7" t="s">
        <v>11</v>
      </c>
      <c r="G7" s="3"/>
      <c r="H7" s="4">
        <v>0</v>
      </c>
      <c r="I7" s="4">
        <v>0</v>
      </c>
      <c r="K7" s="4">
        <f t="shared" si="0"/>
        <v>1</v>
      </c>
      <c r="L7" s="4">
        <f t="shared" si="1"/>
        <v>1</v>
      </c>
      <c r="N7" s="4">
        <v>1</v>
      </c>
      <c r="O7" s="4">
        <v>0</v>
      </c>
      <c r="P7" s="4">
        <f t="shared" si="2"/>
        <v>0</v>
      </c>
      <c r="Q7" s="4">
        <f t="shared" si="3"/>
        <v>0</v>
      </c>
    </row>
    <row r="8" spans="1:17" ht="25.5">
      <c r="A8" t="str">
        <f>HYPERLINK("http://bioinformatics.ubc.ca/Gemma/expressionExperiment/showExpressionExperiment.html?id=6","6")</f>
        <v>6</v>
      </c>
      <c r="B8" t="s">
        <v>23</v>
      </c>
      <c r="C8" t="s">
        <v>24</v>
      </c>
      <c r="D8" t="s">
        <v>11</v>
      </c>
      <c r="E8" t="s">
        <v>25</v>
      </c>
      <c r="F8" t="s">
        <v>11</v>
      </c>
      <c r="G8" s="3" t="s">
        <v>26</v>
      </c>
      <c r="H8" s="4">
        <v>0</v>
      </c>
      <c r="I8" s="4">
        <v>0</v>
      </c>
      <c r="K8" s="4">
        <f t="shared" si="0"/>
        <v>1</v>
      </c>
      <c r="L8" s="4">
        <f t="shared" si="1"/>
        <v>1</v>
      </c>
      <c r="N8" s="4">
        <v>1</v>
      </c>
      <c r="O8" s="4">
        <v>0</v>
      </c>
      <c r="P8" s="4">
        <f t="shared" si="2"/>
        <v>0</v>
      </c>
      <c r="Q8" s="4">
        <f t="shared" si="3"/>
        <v>0</v>
      </c>
    </row>
    <row r="9" spans="1:17" ht="12.75">
      <c r="A9" t="str">
        <f>HYPERLINK("http://bioinformatics.ubc.ca/Gemma/expressionExperiment/showExpressionExperiment.html?id=597","597")</f>
        <v>597</v>
      </c>
      <c r="B9" t="s">
        <v>27</v>
      </c>
      <c r="C9" t="s">
        <v>28</v>
      </c>
      <c r="D9" t="s">
        <v>11</v>
      </c>
      <c r="E9" t="s">
        <v>29</v>
      </c>
      <c r="F9" t="s">
        <v>11</v>
      </c>
      <c r="G9" s="3" t="s">
        <v>30</v>
      </c>
      <c r="H9" s="4">
        <v>0</v>
      </c>
      <c r="I9" s="4">
        <v>0</v>
      </c>
      <c r="K9" s="4">
        <f t="shared" si="0"/>
        <v>1</v>
      </c>
      <c r="L9" s="4">
        <f t="shared" si="1"/>
        <v>1</v>
      </c>
      <c r="N9" s="4">
        <v>1</v>
      </c>
      <c r="O9" s="4">
        <v>0</v>
      </c>
      <c r="P9" s="4">
        <f t="shared" si="2"/>
        <v>0</v>
      </c>
      <c r="Q9" s="4">
        <f t="shared" si="3"/>
        <v>0</v>
      </c>
    </row>
    <row r="10" spans="1:17" ht="12.75">
      <c r="A10" t="str">
        <f>HYPERLINK("http://bioinformatics.ubc.ca/Gemma/expressionExperiment/showExpressionExperiment.html?id=95","95")</f>
        <v>95</v>
      </c>
      <c r="B10" t="s">
        <v>31</v>
      </c>
      <c r="C10" t="s">
        <v>32</v>
      </c>
      <c r="D10" t="s">
        <v>11</v>
      </c>
      <c r="F10" t="s">
        <v>11</v>
      </c>
      <c r="G10" s="3"/>
      <c r="H10" s="4">
        <v>0</v>
      </c>
      <c r="I10" s="4">
        <v>0</v>
      </c>
      <c r="K10" s="4">
        <f t="shared" si="0"/>
        <v>1</v>
      </c>
      <c r="L10" s="4">
        <f t="shared" si="1"/>
        <v>1</v>
      </c>
      <c r="N10" s="4">
        <v>1</v>
      </c>
      <c r="O10" s="4">
        <v>0</v>
      </c>
      <c r="P10" s="4">
        <f t="shared" si="2"/>
        <v>0</v>
      </c>
      <c r="Q10" s="4">
        <f t="shared" si="3"/>
        <v>0</v>
      </c>
    </row>
    <row r="11" spans="1:17" ht="12.75">
      <c r="A11" t="str">
        <f>HYPERLINK("http://bioinformatics.ubc.ca/Gemma/expressionExperiment/showExpressionExperiment.html?id=241","241")</f>
        <v>241</v>
      </c>
      <c r="B11" t="s">
        <v>33</v>
      </c>
      <c r="C11" t="s">
        <v>34</v>
      </c>
      <c r="D11" t="s">
        <v>11</v>
      </c>
      <c r="F11" t="s">
        <v>11</v>
      </c>
      <c r="G11" s="3" t="s">
        <v>35</v>
      </c>
      <c r="H11" s="4">
        <v>0</v>
      </c>
      <c r="I11" s="4">
        <v>0</v>
      </c>
      <c r="K11" s="4">
        <f t="shared" si="0"/>
        <v>1</v>
      </c>
      <c r="L11" s="4">
        <f t="shared" si="1"/>
        <v>1</v>
      </c>
      <c r="N11" s="4">
        <v>1</v>
      </c>
      <c r="O11" s="4">
        <v>0</v>
      </c>
      <c r="P11" s="4">
        <f t="shared" si="2"/>
        <v>0</v>
      </c>
      <c r="Q11" s="4">
        <f t="shared" si="3"/>
        <v>0</v>
      </c>
    </row>
    <row r="12" spans="1:17" ht="12.75">
      <c r="A12" t="str">
        <f>HYPERLINK("http://bioinformatics.ubc.ca/Gemma/expressionExperiment/showExpressionExperiment.html?id=295","295")</f>
        <v>295</v>
      </c>
      <c r="B12" t="s">
        <v>36</v>
      </c>
      <c r="C12" t="s">
        <v>37</v>
      </c>
      <c r="D12" t="s">
        <v>11</v>
      </c>
      <c r="F12" t="s">
        <v>11</v>
      </c>
      <c r="G12" s="3"/>
      <c r="H12" s="4">
        <v>0</v>
      </c>
      <c r="I12" s="4">
        <v>0</v>
      </c>
      <c r="K12" s="4">
        <f t="shared" si="0"/>
        <v>1</v>
      </c>
      <c r="L12" s="4">
        <f t="shared" si="1"/>
        <v>1</v>
      </c>
      <c r="N12" s="4">
        <v>1</v>
      </c>
      <c r="O12" s="4">
        <v>0</v>
      </c>
      <c r="P12" s="4">
        <f t="shared" si="2"/>
        <v>0</v>
      </c>
      <c r="Q12" s="4">
        <f t="shared" si="3"/>
        <v>0</v>
      </c>
    </row>
    <row r="13" spans="1:17" ht="12.75">
      <c r="A13" t="str">
        <f>HYPERLINK("http://bioinformatics.ubc.ca/Gemma/expressionExperiment/showExpressionExperiment.html?id=295","295")</f>
        <v>295</v>
      </c>
      <c r="B13" t="s">
        <v>38</v>
      </c>
      <c r="C13" t="s">
        <v>39</v>
      </c>
      <c r="D13" t="s">
        <v>11</v>
      </c>
      <c r="F13" t="s">
        <v>11</v>
      </c>
      <c r="G13" s="3"/>
      <c r="H13" s="4">
        <v>0</v>
      </c>
      <c r="I13" s="4">
        <v>0</v>
      </c>
      <c r="K13" s="4">
        <f t="shared" si="0"/>
        <v>1</v>
      </c>
      <c r="L13" s="4">
        <f t="shared" si="1"/>
        <v>1</v>
      </c>
      <c r="N13" s="4">
        <v>1</v>
      </c>
      <c r="O13" s="4">
        <v>0</v>
      </c>
      <c r="P13" s="4">
        <f t="shared" si="2"/>
        <v>0</v>
      </c>
      <c r="Q13" s="4">
        <f t="shared" si="3"/>
        <v>0</v>
      </c>
    </row>
    <row r="14" spans="1:17" ht="38.25">
      <c r="A14" t="str">
        <f>HYPERLINK("http://bioinformatics.ubc.ca/Gemma/expressionExperiment/showExpressionExperiment.html?id=277","277")</f>
        <v>277</v>
      </c>
      <c r="B14" t="s">
        <v>40</v>
      </c>
      <c r="C14" t="s">
        <v>41</v>
      </c>
      <c r="D14" t="s">
        <v>11</v>
      </c>
      <c r="E14" t="s">
        <v>25</v>
      </c>
      <c r="F14" t="s">
        <v>11</v>
      </c>
      <c r="G14" s="3" t="s">
        <v>42</v>
      </c>
      <c r="H14" s="4">
        <v>0</v>
      </c>
      <c r="I14" s="4">
        <v>0</v>
      </c>
      <c r="K14" s="4">
        <f t="shared" si="0"/>
        <v>1</v>
      </c>
      <c r="L14" s="4">
        <f t="shared" si="1"/>
        <v>1</v>
      </c>
      <c r="N14" s="4">
        <v>1</v>
      </c>
      <c r="O14" s="4">
        <v>0</v>
      </c>
      <c r="P14" s="4">
        <f t="shared" si="2"/>
        <v>0</v>
      </c>
      <c r="Q14" s="4">
        <f t="shared" si="3"/>
        <v>0</v>
      </c>
    </row>
    <row r="15" spans="1:17" ht="12.75">
      <c r="A15" t="str">
        <f>HYPERLINK("http://bioinformatics.ubc.ca/Gemma/expressionExperiment/showExpressionExperiment.html?id=595","595")</f>
        <v>595</v>
      </c>
      <c r="B15" t="s">
        <v>43</v>
      </c>
      <c r="C15" t="s">
        <v>44</v>
      </c>
      <c r="D15" t="s">
        <v>11</v>
      </c>
      <c r="F15" t="s">
        <v>11</v>
      </c>
      <c r="G15" s="3"/>
      <c r="H15" s="4">
        <v>0</v>
      </c>
      <c r="I15" s="4">
        <v>0</v>
      </c>
      <c r="K15" s="4">
        <f t="shared" si="0"/>
        <v>1</v>
      </c>
      <c r="L15" s="4">
        <f t="shared" si="1"/>
        <v>1</v>
      </c>
      <c r="N15" s="4">
        <v>1</v>
      </c>
      <c r="O15" s="4">
        <v>0</v>
      </c>
      <c r="P15" s="4">
        <f t="shared" si="2"/>
        <v>0</v>
      </c>
      <c r="Q15" s="4">
        <f t="shared" si="3"/>
        <v>0</v>
      </c>
    </row>
    <row r="16" spans="1:17" ht="25.5">
      <c r="A16" t="str">
        <f>HYPERLINK("http://bioinformatics.ubc.ca/Gemma/expressionExperiment/showExpressionExperiment.html?id=609","609")</f>
        <v>609</v>
      </c>
      <c r="B16" t="s">
        <v>45</v>
      </c>
      <c r="C16" t="s">
        <v>46</v>
      </c>
      <c r="D16" t="s">
        <v>47</v>
      </c>
      <c r="F16" s="6" t="s">
        <v>11</v>
      </c>
      <c r="G16" s="7" t="s">
        <v>48</v>
      </c>
      <c r="H16">
        <v>0</v>
      </c>
      <c r="I16" s="4">
        <v>1</v>
      </c>
      <c r="K16" s="4">
        <f t="shared" si="0"/>
        <v>0</v>
      </c>
      <c r="L16" s="4">
        <f t="shared" si="1"/>
        <v>1</v>
      </c>
      <c r="N16" s="4">
        <v>0</v>
      </c>
      <c r="O16" s="4">
        <v>0</v>
      </c>
      <c r="P16" s="4">
        <f t="shared" si="2"/>
        <v>0</v>
      </c>
      <c r="Q16" s="4">
        <f t="shared" si="3"/>
        <v>0</v>
      </c>
    </row>
    <row r="17" spans="1:17" ht="12.75">
      <c r="A17" t="str">
        <f>HYPERLINK("http://bioinformatics.ubc.ca/Gemma/expressionExperiment/showExpressionExperiment.html?id=596","596")</f>
        <v>596</v>
      </c>
      <c r="B17" t="s">
        <v>49</v>
      </c>
      <c r="C17" t="s">
        <v>50</v>
      </c>
      <c r="D17" t="s">
        <v>11</v>
      </c>
      <c r="E17" t="s">
        <v>51</v>
      </c>
      <c r="G17" s="3"/>
      <c r="H17">
        <v>0</v>
      </c>
      <c r="I17" s="4">
        <v>1</v>
      </c>
      <c r="K17" s="4">
        <f t="shared" si="0"/>
        <v>1</v>
      </c>
      <c r="L17" s="4">
        <f t="shared" si="1"/>
        <v>0</v>
      </c>
      <c r="N17" s="4">
        <v>0</v>
      </c>
      <c r="O17" s="4">
        <v>0</v>
      </c>
      <c r="P17" s="4">
        <f t="shared" si="2"/>
        <v>0</v>
      </c>
      <c r="Q17" s="4">
        <f t="shared" si="3"/>
        <v>1</v>
      </c>
    </row>
    <row r="18" spans="1:17" ht="12.75">
      <c r="A18" t="str">
        <f>HYPERLINK("http://bioinformatics.ubc.ca/Gemma/expressionExperiment/showExpressionExperiment.html?id=617","617")</f>
        <v>617</v>
      </c>
      <c r="B18" t="s">
        <v>52</v>
      </c>
      <c r="C18" t="s">
        <v>53</v>
      </c>
      <c r="D18" t="s">
        <v>11</v>
      </c>
      <c r="E18" t="s">
        <v>54</v>
      </c>
      <c r="F18" s="6"/>
      <c r="G18" s="7" t="s">
        <v>55</v>
      </c>
      <c r="H18">
        <v>0</v>
      </c>
      <c r="I18" s="4">
        <v>1</v>
      </c>
      <c r="K18" s="4">
        <f t="shared" si="0"/>
        <v>1</v>
      </c>
      <c r="L18" s="4">
        <f t="shared" si="1"/>
        <v>0</v>
      </c>
      <c r="N18" s="4">
        <v>0</v>
      </c>
      <c r="O18" s="4">
        <v>0</v>
      </c>
      <c r="P18" s="4">
        <f t="shared" si="2"/>
        <v>0</v>
      </c>
      <c r="Q18" s="4">
        <f t="shared" si="3"/>
        <v>1</v>
      </c>
    </row>
    <row r="19" spans="1:17" ht="12.75">
      <c r="A19" t="str">
        <f>HYPERLINK("http://bioinformatics.ubc.ca/Gemma/expressionExperiment/showExpressionExperiment.html?id=389","389")</f>
        <v>389</v>
      </c>
      <c r="B19" t="s">
        <v>56</v>
      </c>
      <c r="C19" t="s">
        <v>57</v>
      </c>
      <c r="D19" t="s">
        <v>11</v>
      </c>
      <c r="G19" s="3"/>
      <c r="H19">
        <v>0</v>
      </c>
      <c r="I19" s="4">
        <v>1</v>
      </c>
      <c r="K19" s="4">
        <f t="shared" si="0"/>
        <v>1</v>
      </c>
      <c r="L19" s="4">
        <f t="shared" si="1"/>
        <v>0</v>
      </c>
      <c r="N19" s="4">
        <v>0</v>
      </c>
      <c r="O19" s="4">
        <v>0</v>
      </c>
      <c r="P19" s="4">
        <f t="shared" si="2"/>
        <v>0</v>
      </c>
      <c r="Q19" s="4">
        <f t="shared" si="3"/>
        <v>1</v>
      </c>
    </row>
    <row r="20" spans="1:17" ht="12.75">
      <c r="A20" t="str">
        <f>HYPERLINK("http://bioinformatics.ubc.ca/Gemma/expressionExperiment/showExpressionExperiment.html?id=446","446")</f>
        <v>446</v>
      </c>
      <c r="B20" t="s">
        <v>58</v>
      </c>
      <c r="C20" t="s">
        <v>59</v>
      </c>
      <c r="F20" s="6" t="s">
        <v>11</v>
      </c>
      <c r="G20" s="7" t="s">
        <v>60</v>
      </c>
      <c r="H20">
        <v>0</v>
      </c>
      <c r="I20" s="4">
        <v>1</v>
      </c>
      <c r="K20" s="4">
        <f t="shared" si="0"/>
        <v>0</v>
      </c>
      <c r="L20" s="4">
        <f t="shared" si="1"/>
        <v>1</v>
      </c>
      <c r="N20" s="4">
        <v>0</v>
      </c>
      <c r="O20" s="4">
        <v>0</v>
      </c>
      <c r="P20" s="4">
        <f t="shared" si="2"/>
        <v>1</v>
      </c>
      <c r="Q20" s="4">
        <f t="shared" si="3"/>
        <v>0</v>
      </c>
    </row>
    <row r="21" spans="1:17" ht="12.75">
      <c r="A21" t="str">
        <f>HYPERLINK("http://bioinformatics.ubc.ca/Gemma/expressionExperiment/showExpressionExperiment.html?id=535","535")</f>
        <v>535</v>
      </c>
      <c r="B21" t="s">
        <v>61</v>
      </c>
      <c r="C21" t="s">
        <v>62</v>
      </c>
      <c r="F21" s="6" t="s">
        <v>11</v>
      </c>
      <c r="G21" s="7" t="s">
        <v>63</v>
      </c>
      <c r="H21">
        <v>0</v>
      </c>
      <c r="I21" s="4">
        <v>1</v>
      </c>
      <c r="K21" s="4">
        <f t="shared" si="0"/>
        <v>0</v>
      </c>
      <c r="L21" s="4">
        <f t="shared" si="1"/>
        <v>1</v>
      </c>
      <c r="N21" s="4">
        <v>0</v>
      </c>
      <c r="O21" s="4">
        <v>0</v>
      </c>
      <c r="P21" s="4">
        <f t="shared" si="2"/>
        <v>1</v>
      </c>
      <c r="Q21" s="4">
        <f t="shared" si="3"/>
        <v>0</v>
      </c>
    </row>
    <row r="22" spans="1:17" ht="12.75">
      <c r="A22" t="str">
        <f>HYPERLINK("http://bioinformatics.ubc.ca/Gemma/expressionExperiment/showExpressionExperiment.html?id=597","597")</f>
        <v>597</v>
      </c>
      <c r="B22" t="s">
        <v>64</v>
      </c>
      <c r="C22" t="s">
        <v>65</v>
      </c>
      <c r="D22" t="s">
        <v>11</v>
      </c>
      <c r="E22" t="s">
        <v>29</v>
      </c>
      <c r="F22" t="s">
        <v>11</v>
      </c>
      <c r="G22" s="3" t="s">
        <v>66</v>
      </c>
      <c r="H22" s="4">
        <v>0</v>
      </c>
      <c r="I22" s="4">
        <v>0</v>
      </c>
      <c r="K22" s="4">
        <f t="shared" si="0"/>
        <v>1</v>
      </c>
      <c r="L22" s="4">
        <f t="shared" si="1"/>
        <v>1</v>
      </c>
      <c r="N22" s="4">
        <v>1</v>
      </c>
      <c r="O22" s="4">
        <v>0</v>
      </c>
      <c r="P22" s="4">
        <f t="shared" si="2"/>
        <v>0</v>
      </c>
      <c r="Q22" s="4">
        <f t="shared" si="3"/>
        <v>0</v>
      </c>
    </row>
    <row r="23" spans="1:17" ht="12.75">
      <c r="A23" t="str">
        <f>HYPERLINK("http://bioinformatics.ubc.ca/Gemma/expressionExperiment/showExpressionExperiment.html?id=6","6")</f>
        <v>6</v>
      </c>
      <c r="B23" t="s">
        <v>67</v>
      </c>
      <c r="C23" t="s">
        <v>68</v>
      </c>
      <c r="D23" t="s">
        <v>11</v>
      </c>
      <c r="E23" t="s">
        <v>25</v>
      </c>
      <c r="F23" t="s">
        <v>11</v>
      </c>
      <c r="G23" s="3"/>
      <c r="H23" s="4">
        <v>0</v>
      </c>
      <c r="I23" s="4">
        <v>0</v>
      </c>
      <c r="K23" s="4">
        <f t="shared" si="0"/>
        <v>1</v>
      </c>
      <c r="L23" s="4">
        <f t="shared" si="1"/>
        <v>1</v>
      </c>
      <c r="N23" s="4">
        <v>1</v>
      </c>
      <c r="O23" s="4">
        <v>0</v>
      </c>
      <c r="P23" s="4">
        <f t="shared" si="2"/>
        <v>0</v>
      </c>
      <c r="Q23" s="4">
        <f t="shared" si="3"/>
        <v>0</v>
      </c>
    </row>
    <row r="24" spans="1:17" ht="38.25">
      <c r="A24" t="str">
        <f>HYPERLINK("http://bioinformatics.ubc.ca/Gemma/expressionExperiment/showExpressionExperiment.html?id=295","295")</f>
        <v>295</v>
      </c>
      <c r="B24" t="s">
        <v>69</v>
      </c>
      <c r="C24" t="s">
        <v>70</v>
      </c>
      <c r="D24" t="s">
        <v>11</v>
      </c>
      <c r="E24" t="s">
        <v>25</v>
      </c>
      <c r="F24" t="s">
        <v>11</v>
      </c>
      <c r="G24" s="3" t="s">
        <v>71</v>
      </c>
      <c r="H24" s="4">
        <v>0</v>
      </c>
      <c r="I24" s="4">
        <v>0</v>
      </c>
      <c r="K24" s="4">
        <f t="shared" si="0"/>
        <v>1</v>
      </c>
      <c r="L24" s="4">
        <f t="shared" si="1"/>
        <v>1</v>
      </c>
      <c r="N24" s="4">
        <v>1</v>
      </c>
      <c r="O24" s="4">
        <v>0</v>
      </c>
      <c r="P24" s="4">
        <f t="shared" si="2"/>
        <v>0</v>
      </c>
      <c r="Q24" s="4">
        <f t="shared" si="3"/>
        <v>0</v>
      </c>
    </row>
    <row r="25" spans="1:17" ht="12.75">
      <c r="A25" t="str">
        <f>HYPERLINK("http://bioinformatics.ubc.ca/Gemma/expressionExperiment/showExpressionExperiment.html?id=639","639")</f>
        <v>639</v>
      </c>
      <c r="B25" t="s">
        <v>72</v>
      </c>
      <c r="C25" t="s">
        <v>73</v>
      </c>
      <c r="E25" t="s">
        <v>74</v>
      </c>
      <c r="F25" s="8" t="s">
        <v>11</v>
      </c>
      <c r="G25" s="8" t="s">
        <v>75</v>
      </c>
      <c r="H25" s="8">
        <v>0</v>
      </c>
      <c r="I25" s="4">
        <v>1</v>
      </c>
      <c r="K25" s="4">
        <f t="shared" si="0"/>
        <v>0</v>
      </c>
      <c r="L25" s="4">
        <f t="shared" si="1"/>
        <v>1</v>
      </c>
      <c r="N25" s="4">
        <v>0</v>
      </c>
      <c r="O25" s="4">
        <v>0</v>
      </c>
      <c r="P25" s="4">
        <f t="shared" si="2"/>
        <v>1</v>
      </c>
      <c r="Q25" s="4">
        <f t="shared" si="3"/>
        <v>0</v>
      </c>
    </row>
    <row r="26" spans="1:17" ht="38.25">
      <c r="A26" t="str">
        <f>HYPERLINK("http://bioinformatics.ubc.ca/Gemma/expressionExperiment/showExpressionExperiment.html?id=295","295")</f>
        <v>295</v>
      </c>
      <c r="B26" t="s">
        <v>76</v>
      </c>
      <c r="C26" t="s">
        <v>77</v>
      </c>
      <c r="D26" t="s">
        <v>11</v>
      </c>
      <c r="E26" t="s">
        <v>25</v>
      </c>
      <c r="F26" t="s">
        <v>11</v>
      </c>
      <c r="G26" s="3" t="s">
        <v>78</v>
      </c>
      <c r="H26" s="4">
        <v>0</v>
      </c>
      <c r="I26" s="4">
        <v>0</v>
      </c>
      <c r="K26" s="4">
        <f t="shared" si="0"/>
        <v>1</v>
      </c>
      <c r="L26" s="4">
        <f t="shared" si="1"/>
        <v>1</v>
      </c>
      <c r="N26" s="4">
        <v>1</v>
      </c>
      <c r="O26" s="4">
        <v>0</v>
      </c>
      <c r="P26" s="4">
        <f t="shared" si="2"/>
        <v>0</v>
      </c>
      <c r="Q26" s="4">
        <f t="shared" si="3"/>
        <v>0</v>
      </c>
    </row>
    <row r="27" spans="1:17" ht="25.5">
      <c r="A27" t="str">
        <f>HYPERLINK("http://bioinformatics.ubc.ca/Gemma/expressionExperiment/showExpressionExperiment.html?id=403","403")</f>
        <v>403</v>
      </c>
      <c r="B27" t="s">
        <v>79</v>
      </c>
      <c r="C27" t="s">
        <v>80</v>
      </c>
      <c r="D27" t="s">
        <v>11</v>
      </c>
      <c r="F27" t="s">
        <v>11</v>
      </c>
      <c r="G27" s="3" t="s">
        <v>81</v>
      </c>
      <c r="H27" s="4">
        <v>0</v>
      </c>
      <c r="I27" s="4">
        <v>0</v>
      </c>
      <c r="K27" s="4">
        <f t="shared" si="0"/>
        <v>1</v>
      </c>
      <c r="L27" s="4">
        <f t="shared" si="1"/>
        <v>1</v>
      </c>
      <c r="N27" s="4">
        <v>1</v>
      </c>
      <c r="O27" s="4">
        <v>0</v>
      </c>
      <c r="P27" s="4">
        <f t="shared" si="2"/>
        <v>0</v>
      </c>
      <c r="Q27" s="4">
        <f t="shared" si="3"/>
        <v>0</v>
      </c>
    </row>
    <row r="28" spans="1:17" ht="12.75">
      <c r="A28" t="str">
        <f>HYPERLINK("http://bioinformatics.ubc.ca/Gemma/expressionExperiment/showExpressionExperiment.html?id=167","167")</f>
        <v>167</v>
      </c>
      <c r="B28" t="s">
        <v>18</v>
      </c>
      <c r="C28" t="s">
        <v>19</v>
      </c>
      <c r="D28" t="s">
        <v>11</v>
      </c>
      <c r="F28" t="s">
        <v>11</v>
      </c>
      <c r="G28" s="3" t="s">
        <v>82</v>
      </c>
      <c r="H28" s="4">
        <v>0</v>
      </c>
      <c r="I28" s="4">
        <v>0</v>
      </c>
      <c r="K28" s="4">
        <f t="shared" si="0"/>
        <v>1</v>
      </c>
      <c r="L28" s="4">
        <f t="shared" si="1"/>
        <v>1</v>
      </c>
      <c r="N28" s="4">
        <v>1</v>
      </c>
      <c r="O28" s="4">
        <v>0</v>
      </c>
      <c r="P28" s="4">
        <f t="shared" si="2"/>
        <v>0</v>
      </c>
      <c r="Q28" s="4">
        <f t="shared" si="3"/>
        <v>0</v>
      </c>
    </row>
    <row r="29" spans="1:17" ht="25.5">
      <c r="A29" t="str">
        <f>HYPERLINK("http://bioinformatics.ubc.ca/Gemma/expressionExperiment/showExpressionExperiment.html?id=368","368")</f>
        <v>368</v>
      </c>
      <c r="B29" t="s">
        <v>83</v>
      </c>
      <c r="C29" t="s">
        <v>84</v>
      </c>
      <c r="D29" t="s">
        <v>11</v>
      </c>
      <c r="E29" t="s">
        <v>25</v>
      </c>
      <c r="F29" t="s">
        <v>11</v>
      </c>
      <c r="G29" s="3" t="s">
        <v>85</v>
      </c>
      <c r="H29" s="4">
        <v>0</v>
      </c>
      <c r="I29" s="4">
        <v>0</v>
      </c>
      <c r="K29" s="4">
        <f t="shared" si="0"/>
        <v>1</v>
      </c>
      <c r="L29" s="4">
        <f t="shared" si="1"/>
        <v>1</v>
      </c>
      <c r="N29" s="4">
        <v>1</v>
      </c>
      <c r="O29" s="4">
        <v>0</v>
      </c>
      <c r="P29" s="4">
        <f t="shared" si="2"/>
        <v>0</v>
      </c>
      <c r="Q29" s="4">
        <f t="shared" si="3"/>
        <v>0</v>
      </c>
    </row>
    <row r="30" spans="1:17" ht="25.5">
      <c r="A30" t="str">
        <f>HYPERLINK("http://bioinformatics.ubc.ca/Gemma/expressionExperiment/showExpressionExperiment.html?id=26","26")</f>
        <v>26</v>
      </c>
      <c r="B30" t="s">
        <v>86</v>
      </c>
      <c r="C30" t="s">
        <v>87</v>
      </c>
      <c r="D30" t="s">
        <v>11</v>
      </c>
      <c r="E30" t="s">
        <v>25</v>
      </c>
      <c r="F30" t="s">
        <v>11</v>
      </c>
      <c r="G30" s="3" t="s">
        <v>88</v>
      </c>
      <c r="H30" s="4">
        <v>0</v>
      </c>
      <c r="I30" s="4">
        <v>0</v>
      </c>
      <c r="K30" s="4">
        <f t="shared" si="0"/>
        <v>1</v>
      </c>
      <c r="L30" s="4">
        <f t="shared" si="1"/>
        <v>1</v>
      </c>
      <c r="N30" s="4">
        <v>1</v>
      </c>
      <c r="O30" s="4">
        <v>0</v>
      </c>
      <c r="P30" s="4">
        <f t="shared" si="2"/>
        <v>0</v>
      </c>
      <c r="Q30" s="4">
        <f t="shared" si="3"/>
        <v>0</v>
      </c>
    </row>
    <row r="31" spans="1:17" ht="12.75">
      <c r="A31" t="str">
        <f>HYPERLINK("http://bioinformatics.ubc.ca/Gemma/expressionExperiment/showExpressionExperiment.html?id=241","241")</f>
        <v>241</v>
      </c>
      <c r="B31" t="s">
        <v>89</v>
      </c>
      <c r="C31" t="s">
        <v>90</v>
      </c>
      <c r="D31" t="s">
        <v>11</v>
      </c>
      <c r="F31" t="s">
        <v>11</v>
      </c>
      <c r="G31" s="3"/>
      <c r="H31" s="4">
        <v>0</v>
      </c>
      <c r="I31" s="4">
        <v>0</v>
      </c>
      <c r="K31" s="4">
        <f t="shared" si="0"/>
        <v>1</v>
      </c>
      <c r="L31" s="4">
        <f t="shared" si="1"/>
        <v>1</v>
      </c>
      <c r="N31" s="4">
        <v>1</v>
      </c>
      <c r="O31" s="4">
        <v>0</v>
      </c>
      <c r="P31" s="4">
        <f t="shared" si="2"/>
        <v>0</v>
      </c>
      <c r="Q31" s="4">
        <f t="shared" si="3"/>
        <v>0</v>
      </c>
    </row>
    <row r="32" spans="1:17" ht="25.5">
      <c r="A32" t="str">
        <f>HYPERLINK("http://bioinformatics.ubc.ca/Gemma/expressionExperiment/showExpressionExperiment.html?id=6","6")</f>
        <v>6</v>
      </c>
      <c r="B32" t="s">
        <v>91</v>
      </c>
      <c r="C32" t="s">
        <v>92</v>
      </c>
      <c r="D32" t="s">
        <v>11</v>
      </c>
      <c r="E32" t="s">
        <v>25</v>
      </c>
      <c r="F32" t="s">
        <v>11</v>
      </c>
      <c r="G32" s="3" t="s">
        <v>93</v>
      </c>
      <c r="H32" s="4">
        <v>0</v>
      </c>
      <c r="I32" s="4">
        <v>0</v>
      </c>
      <c r="K32" s="4">
        <f t="shared" si="0"/>
        <v>1</v>
      </c>
      <c r="L32" s="4">
        <f t="shared" si="1"/>
        <v>1</v>
      </c>
      <c r="N32" s="4">
        <v>1</v>
      </c>
      <c r="O32" s="4">
        <v>0</v>
      </c>
      <c r="P32" s="4">
        <f t="shared" si="2"/>
        <v>0</v>
      </c>
      <c r="Q32" s="4">
        <f t="shared" si="3"/>
        <v>0</v>
      </c>
    </row>
    <row r="33" spans="1:17" ht="12.75">
      <c r="A33" t="str">
        <f>HYPERLINK("http://bioinformatics.ubc.ca/Gemma/expressionExperiment/showExpressionExperiment.html?id=639","639")</f>
        <v>639</v>
      </c>
      <c r="B33" t="s">
        <v>94</v>
      </c>
      <c r="C33" t="s">
        <v>95</v>
      </c>
      <c r="E33" t="s">
        <v>96</v>
      </c>
      <c r="F33" s="6" t="s">
        <v>11</v>
      </c>
      <c r="G33" s="8" t="s">
        <v>75</v>
      </c>
      <c r="H33" s="8">
        <v>0</v>
      </c>
      <c r="I33" s="4">
        <v>1</v>
      </c>
      <c r="K33" s="4">
        <f t="shared" si="0"/>
        <v>0</v>
      </c>
      <c r="L33" s="4">
        <f t="shared" si="1"/>
        <v>1</v>
      </c>
      <c r="N33" s="4">
        <v>0</v>
      </c>
      <c r="O33" s="4">
        <v>0</v>
      </c>
      <c r="P33" s="4">
        <f t="shared" si="2"/>
        <v>1</v>
      </c>
      <c r="Q33" s="4">
        <f t="shared" si="3"/>
        <v>0</v>
      </c>
    </row>
    <row r="34" spans="1:17" ht="38.25">
      <c r="A34" t="str">
        <f>HYPERLINK("http://bioinformatics.ubc.ca/Gemma/expressionExperiment/showExpressionExperiment.html?id=657","657")</f>
        <v>657</v>
      </c>
      <c r="B34" t="s">
        <v>97</v>
      </c>
      <c r="C34" t="s">
        <v>98</v>
      </c>
      <c r="D34" t="s">
        <v>11</v>
      </c>
      <c r="F34" t="s">
        <v>11</v>
      </c>
      <c r="G34" s="3" t="s">
        <v>99</v>
      </c>
      <c r="H34" s="4">
        <v>0</v>
      </c>
      <c r="I34" s="4">
        <v>0</v>
      </c>
      <c r="K34" s="4">
        <f t="shared" si="0"/>
        <v>1</v>
      </c>
      <c r="L34" s="4">
        <f t="shared" si="1"/>
        <v>1</v>
      </c>
      <c r="N34" s="4">
        <v>1</v>
      </c>
      <c r="O34" s="4">
        <v>0</v>
      </c>
      <c r="P34" s="4">
        <f t="shared" si="2"/>
        <v>0</v>
      </c>
      <c r="Q34" s="4">
        <f t="shared" si="3"/>
        <v>0</v>
      </c>
    </row>
    <row r="35" spans="1:17" ht="12.75">
      <c r="A35" t="str">
        <f>HYPERLINK("http://bioinformatics.ubc.ca/Gemma/expressionExperiment/showExpressionExperiment.html?id=633","633")</f>
        <v>633</v>
      </c>
      <c r="B35" t="s">
        <v>100</v>
      </c>
      <c r="C35" t="s">
        <v>101</v>
      </c>
      <c r="D35" t="s">
        <v>11</v>
      </c>
      <c r="E35" t="s">
        <v>102</v>
      </c>
      <c r="F35" s="6" t="s">
        <v>11</v>
      </c>
      <c r="G35" s="7" t="s">
        <v>103</v>
      </c>
      <c r="H35">
        <v>0</v>
      </c>
      <c r="I35" s="4">
        <v>1</v>
      </c>
      <c r="K35" s="4">
        <f t="shared" si="0"/>
        <v>1</v>
      </c>
      <c r="L35" s="4">
        <f t="shared" si="1"/>
        <v>1</v>
      </c>
      <c r="N35" s="4">
        <v>0</v>
      </c>
      <c r="O35" s="4">
        <v>0</v>
      </c>
      <c r="P35" s="4">
        <f t="shared" si="2"/>
        <v>0</v>
      </c>
      <c r="Q35" s="4">
        <f t="shared" si="3"/>
        <v>0</v>
      </c>
    </row>
    <row r="36" spans="1:17" ht="51">
      <c r="A36" t="str">
        <f>HYPERLINK("http://bioinformatics.ubc.ca/Gemma/expressionExperiment/showExpressionExperiment.html?id=159","159")</f>
        <v>159</v>
      </c>
      <c r="B36" t="s">
        <v>104</v>
      </c>
      <c r="C36" t="s">
        <v>105</v>
      </c>
      <c r="D36" t="s">
        <v>11</v>
      </c>
      <c r="E36" s="9" t="s">
        <v>106</v>
      </c>
      <c r="F36" s="6" t="s">
        <v>11</v>
      </c>
      <c r="G36" s="7" t="s">
        <v>107</v>
      </c>
      <c r="H36">
        <v>0</v>
      </c>
      <c r="I36" s="4">
        <v>1</v>
      </c>
      <c r="K36" s="4">
        <f t="shared" si="0"/>
        <v>1</v>
      </c>
      <c r="L36" s="4">
        <f t="shared" si="1"/>
        <v>1</v>
      </c>
      <c r="N36" s="4">
        <v>0</v>
      </c>
      <c r="O36" s="4">
        <v>0</v>
      </c>
      <c r="P36" s="4">
        <f t="shared" si="2"/>
        <v>0</v>
      </c>
      <c r="Q36" s="4">
        <f t="shared" si="3"/>
        <v>0</v>
      </c>
    </row>
    <row r="37" spans="1:17" ht="12.75">
      <c r="A37" t="str">
        <f>HYPERLINK("http://bioinformatics.ubc.ca/Gemma/expressionExperiment/showExpressionExperiment.html?id=245","245")</f>
        <v>245</v>
      </c>
      <c r="B37" t="s">
        <v>108</v>
      </c>
      <c r="C37" t="s">
        <v>109</v>
      </c>
      <c r="D37" t="s">
        <v>11</v>
      </c>
      <c r="F37" t="s">
        <v>11</v>
      </c>
      <c r="G37" s="3"/>
      <c r="H37" s="4">
        <v>0</v>
      </c>
      <c r="I37" s="4">
        <v>0</v>
      </c>
      <c r="K37" s="4">
        <f t="shared" si="0"/>
        <v>1</v>
      </c>
      <c r="L37" s="4">
        <f t="shared" si="1"/>
        <v>1</v>
      </c>
      <c r="N37" s="4">
        <v>1</v>
      </c>
      <c r="O37" s="4">
        <v>0</v>
      </c>
      <c r="P37" s="4">
        <f t="shared" si="2"/>
        <v>0</v>
      </c>
      <c r="Q37" s="4">
        <f t="shared" si="3"/>
        <v>0</v>
      </c>
    </row>
    <row r="38" spans="1:17" ht="12.75">
      <c r="A38" t="str">
        <f>HYPERLINK("http://bioinformatics.ubc.ca/Gemma/expressionExperiment/showExpressionExperiment.html?id=368","368")</f>
        <v>368</v>
      </c>
      <c r="B38" t="s">
        <v>110</v>
      </c>
      <c r="C38" t="s">
        <v>111</v>
      </c>
      <c r="D38" t="s">
        <v>11</v>
      </c>
      <c r="E38" t="s">
        <v>112</v>
      </c>
      <c r="F38" t="s">
        <v>11</v>
      </c>
      <c r="G38" s="3" t="s">
        <v>113</v>
      </c>
      <c r="H38" s="4">
        <v>0</v>
      </c>
      <c r="I38" s="4">
        <v>0</v>
      </c>
      <c r="K38" s="4">
        <f t="shared" si="0"/>
        <v>1</v>
      </c>
      <c r="L38" s="4">
        <f t="shared" si="1"/>
        <v>1</v>
      </c>
      <c r="N38" s="4">
        <v>1</v>
      </c>
      <c r="O38" s="4">
        <v>0</v>
      </c>
      <c r="P38" s="4">
        <f t="shared" si="2"/>
        <v>0</v>
      </c>
      <c r="Q38" s="4">
        <f t="shared" si="3"/>
        <v>0</v>
      </c>
    </row>
    <row r="39" spans="1:17" ht="38.25">
      <c r="A39" t="str">
        <f>HYPERLINK("http://bioinformatics.ubc.ca/Gemma/expressionExperiment/showExpressionExperiment.html?id=6","6")</f>
        <v>6</v>
      </c>
      <c r="B39" t="s">
        <v>86</v>
      </c>
      <c r="C39" t="s">
        <v>87</v>
      </c>
      <c r="D39" t="s">
        <v>11</v>
      </c>
      <c r="F39" t="s">
        <v>11</v>
      </c>
      <c r="G39" s="3" t="s">
        <v>114</v>
      </c>
      <c r="H39" s="4">
        <v>0</v>
      </c>
      <c r="I39" s="4">
        <v>0</v>
      </c>
      <c r="K39" s="4">
        <f t="shared" si="0"/>
        <v>1</v>
      </c>
      <c r="L39" s="4">
        <f t="shared" si="1"/>
        <v>1</v>
      </c>
      <c r="N39" s="4">
        <v>1</v>
      </c>
      <c r="O39" s="4">
        <v>0</v>
      </c>
      <c r="P39" s="4">
        <f t="shared" si="2"/>
        <v>0</v>
      </c>
      <c r="Q39" s="4">
        <f t="shared" si="3"/>
        <v>0</v>
      </c>
    </row>
    <row r="40" spans="1:17" ht="12.75">
      <c r="A40" t="str">
        <f>HYPERLINK("http://bioinformatics.ubc.ca/Gemma/expressionExperiment/showExpressionExperiment.html?id=295","295")</f>
        <v>295</v>
      </c>
      <c r="B40" t="s">
        <v>115</v>
      </c>
      <c r="C40" t="s">
        <v>116</v>
      </c>
      <c r="D40" t="s">
        <v>11</v>
      </c>
      <c r="E40" t="s">
        <v>25</v>
      </c>
      <c r="F40" t="s">
        <v>11</v>
      </c>
      <c r="G40" s="3" t="s">
        <v>117</v>
      </c>
      <c r="H40" s="4">
        <v>0</v>
      </c>
      <c r="I40" s="4">
        <v>0</v>
      </c>
      <c r="K40" s="4">
        <f t="shared" si="0"/>
        <v>1</v>
      </c>
      <c r="L40" s="4">
        <f t="shared" si="1"/>
        <v>1</v>
      </c>
      <c r="N40" s="4">
        <v>1</v>
      </c>
      <c r="O40" s="4">
        <v>0</v>
      </c>
      <c r="P40" s="4">
        <f t="shared" si="2"/>
        <v>0</v>
      </c>
      <c r="Q40" s="4">
        <f t="shared" si="3"/>
        <v>0</v>
      </c>
    </row>
    <row r="41" spans="1:17" ht="12.75">
      <c r="A41" t="str">
        <f>HYPERLINK("http://bioinformatics.ubc.ca/Gemma/expressionExperiment/showExpressionExperiment.html?id=39","39")</f>
        <v>39</v>
      </c>
      <c r="B41" t="s">
        <v>118</v>
      </c>
      <c r="C41" t="s">
        <v>119</v>
      </c>
      <c r="D41" t="s">
        <v>11</v>
      </c>
      <c r="F41" t="s">
        <v>11</v>
      </c>
      <c r="G41" s="3"/>
      <c r="H41" s="4">
        <v>0</v>
      </c>
      <c r="I41" s="4">
        <v>0</v>
      </c>
      <c r="K41" s="4">
        <f t="shared" si="0"/>
        <v>1</v>
      </c>
      <c r="L41" s="4">
        <f t="shared" si="1"/>
        <v>1</v>
      </c>
      <c r="N41" s="4">
        <v>1</v>
      </c>
      <c r="O41" s="4">
        <v>0</v>
      </c>
      <c r="P41" s="4">
        <f t="shared" si="2"/>
        <v>0</v>
      </c>
      <c r="Q41" s="4">
        <f t="shared" si="3"/>
        <v>0</v>
      </c>
    </row>
    <row r="42" spans="1:17" ht="12.75">
      <c r="A42" t="str">
        <f>HYPERLINK("http://bioinformatics.ubc.ca/Gemma/expressionExperiment/showExpressionExperiment.html?id=657","657")</f>
        <v>657</v>
      </c>
      <c r="B42" t="s">
        <v>120</v>
      </c>
      <c r="C42" t="s">
        <v>121</v>
      </c>
      <c r="D42" t="s">
        <v>11</v>
      </c>
      <c r="F42" t="s">
        <v>11</v>
      </c>
      <c r="G42" s="3" t="s">
        <v>122</v>
      </c>
      <c r="H42" s="4">
        <v>0</v>
      </c>
      <c r="I42" s="4">
        <v>0</v>
      </c>
      <c r="K42" s="4">
        <f t="shared" si="0"/>
        <v>1</v>
      </c>
      <c r="L42" s="4">
        <f t="shared" si="1"/>
        <v>1</v>
      </c>
      <c r="N42" s="4">
        <v>1</v>
      </c>
      <c r="O42" s="4">
        <v>0</v>
      </c>
      <c r="P42" s="4">
        <f t="shared" si="2"/>
        <v>0</v>
      </c>
      <c r="Q42" s="4">
        <f t="shared" si="3"/>
        <v>0</v>
      </c>
    </row>
    <row r="43" spans="1:17" ht="12.75">
      <c r="A43" t="str">
        <f>HYPERLINK("http://bioinformatics.ubc.ca/Gemma/expressionExperiment/showExpressionExperiment.html?id=95","95")</f>
        <v>95</v>
      </c>
      <c r="B43" t="s">
        <v>123</v>
      </c>
      <c r="C43" t="s">
        <v>124</v>
      </c>
      <c r="D43" t="s">
        <v>11</v>
      </c>
      <c r="E43" t="s">
        <v>25</v>
      </c>
      <c r="F43" t="s">
        <v>11</v>
      </c>
      <c r="G43" s="3"/>
      <c r="H43" s="4">
        <v>0</v>
      </c>
      <c r="I43" s="4">
        <v>0</v>
      </c>
      <c r="K43" s="4">
        <f t="shared" si="0"/>
        <v>1</v>
      </c>
      <c r="L43" s="4">
        <f t="shared" si="1"/>
        <v>1</v>
      </c>
      <c r="N43" s="4">
        <v>1</v>
      </c>
      <c r="O43" s="4">
        <v>0</v>
      </c>
      <c r="P43" s="4">
        <f t="shared" si="2"/>
        <v>0</v>
      </c>
      <c r="Q43" s="4">
        <f t="shared" si="3"/>
        <v>0</v>
      </c>
    </row>
    <row r="44" spans="1:17" ht="12.75">
      <c r="A44" t="str">
        <f>HYPERLINK("http://bioinformatics.ubc.ca/Gemma/expressionExperiment/showExpressionExperiment.html?id=137","137")</f>
        <v>137</v>
      </c>
      <c r="B44" t="s">
        <v>125</v>
      </c>
      <c r="C44" t="s">
        <v>126</v>
      </c>
      <c r="D44" t="s">
        <v>11</v>
      </c>
      <c r="F44" t="s">
        <v>11</v>
      </c>
      <c r="G44" s="3" t="s">
        <v>127</v>
      </c>
      <c r="H44" s="4">
        <v>0</v>
      </c>
      <c r="I44" s="4">
        <v>0</v>
      </c>
      <c r="K44" s="4">
        <f t="shared" si="0"/>
        <v>1</v>
      </c>
      <c r="L44" s="4">
        <f t="shared" si="1"/>
        <v>1</v>
      </c>
      <c r="N44" s="4">
        <v>1</v>
      </c>
      <c r="O44" s="4">
        <v>0</v>
      </c>
      <c r="P44" s="4">
        <f t="shared" si="2"/>
        <v>0</v>
      </c>
      <c r="Q44" s="4">
        <f t="shared" si="3"/>
        <v>0</v>
      </c>
    </row>
    <row r="45" spans="1:17" ht="12.75">
      <c r="A45" t="str">
        <f>HYPERLINK("http://bioinformatics.ubc.ca/Gemma/expressionExperiment/showExpressionExperiment.html?id=389","389")</f>
        <v>389</v>
      </c>
      <c r="B45" t="s">
        <v>40</v>
      </c>
      <c r="C45" t="s">
        <v>41</v>
      </c>
      <c r="D45" t="s">
        <v>11</v>
      </c>
      <c r="F45" t="s">
        <v>11</v>
      </c>
      <c r="G45" s="3"/>
      <c r="H45" s="4">
        <v>0</v>
      </c>
      <c r="I45" s="4">
        <v>0</v>
      </c>
      <c r="K45" s="4">
        <f t="shared" si="0"/>
        <v>1</v>
      </c>
      <c r="L45" s="4">
        <f t="shared" si="1"/>
        <v>1</v>
      </c>
      <c r="N45" s="4">
        <v>1</v>
      </c>
      <c r="O45" s="4">
        <v>0</v>
      </c>
      <c r="P45" s="4">
        <f t="shared" si="2"/>
        <v>0</v>
      </c>
      <c r="Q45" s="4">
        <f t="shared" si="3"/>
        <v>0</v>
      </c>
    </row>
    <row r="46" spans="1:17" ht="12.75">
      <c r="A46" t="str">
        <f>HYPERLINK("http://bioinformatics.ubc.ca/Gemma/expressionExperiment/showExpressionExperiment.html?id=548","548")</f>
        <v>548</v>
      </c>
      <c r="B46" t="s">
        <v>128</v>
      </c>
      <c r="C46" t="s">
        <v>129</v>
      </c>
      <c r="D46" t="s">
        <v>11</v>
      </c>
      <c r="E46" t="s">
        <v>130</v>
      </c>
      <c r="F46" s="6"/>
      <c r="G46" s="7" t="s">
        <v>55</v>
      </c>
      <c r="H46">
        <v>0</v>
      </c>
      <c r="I46" s="4">
        <v>1</v>
      </c>
      <c r="K46" s="4">
        <f t="shared" si="0"/>
        <v>1</v>
      </c>
      <c r="L46" s="4">
        <f t="shared" si="1"/>
        <v>0</v>
      </c>
      <c r="N46" s="4">
        <v>0</v>
      </c>
      <c r="O46" s="4">
        <v>0</v>
      </c>
      <c r="P46" s="4">
        <f t="shared" si="2"/>
        <v>0</v>
      </c>
      <c r="Q46" s="4">
        <f t="shared" si="3"/>
        <v>1</v>
      </c>
    </row>
    <row r="47" spans="1:17" ht="25.5">
      <c r="A47" t="str">
        <f>HYPERLINK("http://bioinformatics.ubc.ca/Gemma/expressionExperiment/showExpressionExperiment.html?id=389","389")</f>
        <v>389</v>
      </c>
      <c r="B47" t="s">
        <v>64</v>
      </c>
      <c r="C47" t="s">
        <v>65</v>
      </c>
      <c r="D47" t="s">
        <v>11</v>
      </c>
      <c r="F47" t="s">
        <v>11</v>
      </c>
      <c r="G47" s="3" t="s">
        <v>131</v>
      </c>
      <c r="H47" s="4">
        <v>0</v>
      </c>
      <c r="I47" s="4">
        <v>0</v>
      </c>
      <c r="K47" s="4">
        <f t="shared" si="0"/>
        <v>1</v>
      </c>
      <c r="L47" s="4">
        <f t="shared" si="1"/>
        <v>1</v>
      </c>
      <c r="N47" s="4">
        <v>1</v>
      </c>
      <c r="O47" s="4">
        <v>0</v>
      </c>
      <c r="P47" s="4">
        <f t="shared" si="2"/>
        <v>0</v>
      </c>
      <c r="Q47" s="4">
        <f t="shared" si="3"/>
        <v>0</v>
      </c>
    </row>
    <row r="48" spans="1:17" ht="12.75">
      <c r="A48" t="str">
        <f>HYPERLINK("http://bioinformatics.ubc.ca/Gemma/expressionExperiment/showExpressionExperiment.html?id=95","95")</f>
        <v>95</v>
      </c>
      <c r="B48" t="s">
        <v>132</v>
      </c>
      <c r="C48" t="s">
        <v>133</v>
      </c>
      <c r="D48" t="s">
        <v>11</v>
      </c>
      <c r="E48" t="s">
        <v>51</v>
      </c>
      <c r="F48" t="s">
        <v>11</v>
      </c>
      <c r="G48" s="3"/>
      <c r="H48" s="4">
        <v>0</v>
      </c>
      <c r="I48" s="4">
        <v>0</v>
      </c>
      <c r="K48" s="4">
        <f t="shared" si="0"/>
        <v>1</v>
      </c>
      <c r="L48" s="4">
        <f t="shared" si="1"/>
        <v>1</v>
      </c>
      <c r="N48" s="4">
        <v>1</v>
      </c>
      <c r="O48" s="4">
        <v>0</v>
      </c>
      <c r="P48" s="4">
        <f t="shared" si="2"/>
        <v>0</v>
      </c>
      <c r="Q48" s="4">
        <f t="shared" si="3"/>
        <v>0</v>
      </c>
    </row>
    <row r="49" spans="1:17" ht="12.75">
      <c r="A49" t="str">
        <f>HYPERLINK("http://bioinformatics.ubc.ca/Gemma/expressionExperiment/showExpressionExperiment.html?id=295","295")</f>
        <v>295</v>
      </c>
      <c r="B49" t="s">
        <v>134</v>
      </c>
      <c r="C49" t="s">
        <v>135</v>
      </c>
      <c r="D49" t="s">
        <v>11</v>
      </c>
      <c r="E49" t="s">
        <v>25</v>
      </c>
      <c r="F49" t="s">
        <v>11</v>
      </c>
      <c r="G49" s="3" t="s">
        <v>122</v>
      </c>
      <c r="H49" s="4">
        <v>0</v>
      </c>
      <c r="I49" s="4">
        <v>0</v>
      </c>
      <c r="K49" s="4">
        <f t="shared" si="0"/>
        <v>1</v>
      </c>
      <c r="L49" s="4">
        <f t="shared" si="1"/>
        <v>1</v>
      </c>
      <c r="N49" s="4">
        <v>1</v>
      </c>
      <c r="O49" s="4">
        <v>0</v>
      </c>
      <c r="P49" s="4">
        <f t="shared" si="2"/>
        <v>0</v>
      </c>
      <c r="Q49" s="4">
        <f t="shared" si="3"/>
        <v>0</v>
      </c>
    </row>
    <row r="50" spans="1:17" ht="25.5">
      <c r="A50" t="str">
        <f>HYPERLINK("http://bioinformatics.ubc.ca/Gemma/expressionExperiment/showExpressionExperiment.html?id=114","114")</f>
        <v>114</v>
      </c>
      <c r="B50" t="s">
        <v>136</v>
      </c>
      <c r="C50" t="s">
        <v>137</v>
      </c>
      <c r="D50" t="s">
        <v>11</v>
      </c>
      <c r="E50" t="s">
        <v>17</v>
      </c>
      <c r="F50" t="s">
        <v>11</v>
      </c>
      <c r="G50" s="3" t="s">
        <v>138</v>
      </c>
      <c r="H50" s="4">
        <v>0</v>
      </c>
      <c r="I50" s="4">
        <v>0</v>
      </c>
      <c r="K50" s="4">
        <f t="shared" si="0"/>
        <v>1</v>
      </c>
      <c r="L50" s="4">
        <f t="shared" si="1"/>
        <v>1</v>
      </c>
      <c r="N50" s="4">
        <v>1</v>
      </c>
      <c r="O50" s="4">
        <v>0</v>
      </c>
      <c r="P50" s="4">
        <f t="shared" si="2"/>
        <v>0</v>
      </c>
      <c r="Q50" s="4">
        <f t="shared" si="3"/>
        <v>0</v>
      </c>
    </row>
    <row r="51" spans="1:17" ht="25.5">
      <c r="A51" t="str">
        <f>HYPERLINK("http://bioinformatics.ubc.ca/Gemma/expressionExperiment/showExpressionExperiment.html?id=199","199")</f>
        <v>199</v>
      </c>
      <c r="B51" t="s">
        <v>64</v>
      </c>
      <c r="C51" t="s">
        <v>65</v>
      </c>
      <c r="D51" t="s">
        <v>11</v>
      </c>
      <c r="F51" t="s">
        <v>11</v>
      </c>
      <c r="G51" s="3" t="s">
        <v>139</v>
      </c>
      <c r="H51" s="4">
        <v>0</v>
      </c>
      <c r="I51" s="4">
        <v>0</v>
      </c>
      <c r="K51" s="4">
        <f t="shared" si="0"/>
        <v>1</v>
      </c>
      <c r="L51" s="4">
        <f t="shared" si="1"/>
        <v>1</v>
      </c>
      <c r="N51" s="4">
        <v>1</v>
      </c>
      <c r="O51" s="4">
        <v>0</v>
      </c>
      <c r="P51" s="4">
        <f t="shared" si="2"/>
        <v>0</v>
      </c>
      <c r="Q51" s="4">
        <f t="shared" si="3"/>
        <v>0</v>
      </c>
    </row>
    <row r="52" spans="1:17" ht="25.5">
      <c r="A52" t="str">
        <f>HYPERLINK("http://bioinformatics.ubc.ca/Gemma/expressionExperiment/showExpressionExperiment.html?id=26","26")</f>
        <v>26</v>
      </c>
      <c r="B52" t="s">
        <v>140</v>
      </c>
      <c r="C52" t="s">
        <v>141</v>
      </c>
      <c r="D52" t="s">
        <v>11</v>
      </c>
      <c r="E52" t="s">
        <v>25</v>
      </c>
      <c r="F52" t="s">
        <v>11</v>
      </c>
      <c r="G52" s="3" t="s">
        <v>142</v>
      </c>
      <c r="H52" s="4">
        <v>0</v>
      </c>
      <c r="I52" s="4">
        <v>0</v>
      </c>
      <c r="K52" s="4">
        <f t="shared" si="0"/>
        <v>1</v>
      </c>
      <c r="L52" s="4">
        <f t="shared" si="1"/>
        <v>1</v>
      </c>
      <c r="N52" s="4">
        <v>1</v>
      </c>
      <c r="O52" s="4">
        <v>0</v>
      </c>
      <c r="P52" s="4">
        <f t="shared" si="2"/>
        <v>0</v>
      </c>
      <c r="Q52" s="4">
        <f t="shared" si="3"/>
        <v>0</v>
      </c>
    </row>
    <row r="53" spans="1:17" ht="12.75">
      <c r="A53" t="str">
        <f>HYPERLINK("http://bioinformatics.ubc.ca/Gemma/expressionExperiment/showExpressionExperiment.html?id=241","241")</f>
        <v>241</v>
      </c>
      <c r="B53" t="s">
        <v>140</v>
      </c>
      <c r="C53" t="s">
        <v>141</v>
      </c>
      <c r="D53" t="s">
        <v>11</v>
      </c>
      <c r="F53" t="s">
        <v>11</v>
      </c>
      <c r="G53" s="3"/>
      <c r="H53" s="4">
        <v>0</v>
      </c>
      <c r="I53" s="4">
        <v>0</v>
      </c>
      <c r="K53" s="4">
        <f t="shared" si="0"/>
        <v>1</v>
      </c>
      <c r="L53" s="4">
        <f t="shared" si="1"/>
        <v>1</v>
      </c>
      <c r="N53" s="4">
        <v>1</v>
      </c>
      <c r="O53" s="4">
        <v>0</v>
      </c>
      <c r="P53" s="4">
        <f t="shared" si="2"/>
        <v>0</v>
      </c>
      <c r="Q53" s="4">
        <f t="shared" si="3"/>
        <v>0</v>
      </c>
    </row>
    <row r="54" spans="1:17" ht="12.75">
      <c r="A54" t="str">
        <f>HYPERLINK("http://bioinformatics.ubc.ca/Gemma/expressionExperiment/showExpressionExperiment.html?id=241","241")</f>
        <v>241</v>
      </c>
      <c r="B54" t="s">
        <v>143</v>
      </c>
      <c r="C54" t="s">
        <v>144</v>
      </c>
      <c r="D54" t="s">
        <v>11</v>
      </c>
      <c r="F54" t="s">
        <v>11</v>
      </c>
      <c r="G54" s="3"/>
      <c r="H54" s="4">
        <v>0</v>
      </c>
      <c r="I54" s="4">
        <v>0</v>
      </c>
      <c r="K54" s="4">
        <f t="shared" si="0"/>
        <v>1</v>
      </c>
      <c r="L54" s="4">
        <f t="shared" si="1"/>
        <v>1</v>
      </c>
      <c r="N54" s="4">
        <v>1</v>
      </c>
      <c r="O54" s="4">
        <v>0</v>
      </c>
      <c r="P54" s="4">
        <f t="shared" si="2"/>
        <v>0</v>
      </c>
      <c r="Q54" s="4">
        <f t="shared" si="3"/>
        <v>0</v>
      </c>
    </row>
    <row r="55" spans="1:17" ht="12.75">
      <c r="A55" t="str">
        <f>HYPERLINK("http://bioinformatics.ubc.ca/Gemma/expressionExperiment/showExpressionExperiment.html?id=299","299")</f>
        <v>299</v>
      </c>
      <c r="B55" t="s">
        <v>140</v>
      </c>
      <c r="C55" t="s">
        <v>141</v>
      </c>
      <c r="D55" t="s">
        <v>11</v>
      </c>
      <c r="E55" t="s">
        <v>145</v>
      </c>
      <c r="F55" s="6" t="s">
        <v>11</v>
      </c>
      <c r="G55" s="7"/>
      <c r="H55">
        <v>0</v>
      </c>
      <c r="I55" s="4">
        <v>1</v>
      </c>
      <c r="K55" s="4">
        <f t="shared" si="0"/>
        <v>1</v>
      </c>
      <c r="L55" s="4">
        <f t="shared" si="1"/>
        <v>1</v>
      </c>
      <c r="N55" s="4">
        <v>0</v>
      </c>
      <c r="O55" s="4">
        <v>0</v>
      </c>
      <c r="P55" s="4">
        <f t="shared" si="2"/>
        <v>0</v>
      </c>
      <c r="Q55" s="4">
        <f t="shared" si="3"/>
        <v>0</v>
      </c>
    </row>
    <row r="56" spans="1:17" ht="12.75">
      <c r="A56" t="str">
        <f>HYPERLINK("http://bioinformatics.ubc.ca/Gemma/expressionExperiment/showExpressionExperiment.html?id=617","617")</f>
        <v>617</v>
      </c>
      <c r="B56" t="s">
        <v>146</v>
      </c>
      <c r="C56" t="s">
        <v>147</v>
      </c>
      <c r="G56" s="3"/>
      <c r="H56" s="4">
        <v>1</v>
      </c>
      <c r="I56" s="4">
        <v>0</v>
      </c>
      <c r="K56" s="4">
        <f t="shared" si="0"/>
        <v>0</v>
      </c>
      <c r="L56" s="4">
        <f t="shared" si="1"/>
        <v>0</v>
      </c>
      <c r="N56" s="4">
        <v>0</v>
      </c>
      <c r="O56" s="4">
        <v>1</v>
      </c>
      <c r="P56" s="4">
        <f t="shared" si="2"/>
        <v>0</v>
      </c>
      <c r="Q56" s="4">
        <f t="shared" si="3"/>
        <v>0</v>
      </c>
    </row>
    <row r="57" spans="1:17" ht="12.75">
      <c r="A57" t="str">
        <f>HYPERLINK("http://bioinformatics.ubc.ca/Gemma/expressionExperiment/showExpressionExperiment.html?id=368","368")</f>
        <v>368</v>
      </c>
      <c r="B57" t="s">
        <v>148</v>
      </c>
      <c r="C57" t="s">
        <v>149</v>
      </c>
      <c r="G57" s="3"/>
      <c r="H57" s="4">
        <v>1</v>
      </c>
      <c r="I57" s="4">
        <v>0</v>
      </c>
      <c r="K57" s="4">
        <f t="shared" si="0"/>
        <v>0</v>
      </c>
      <c r="L57" s="4">
        <f t="shared" si="1"/>
        <v>0</v>
      </c>
      <c r="N57" s="4">
        <v>0</v>
      </c>
      <c r="O57" s="4">
        <v>1</v>
      </c>
      <c r="P57" s="4">
        <f t="shared" si="2"/>
        <v>0</v>
      </c>
      <c r="Q57" s="4">
        <f t="shared" si="3"/>
        <v>0</v>
      </c>
    </row>
    <row r="58" spans="1:17" ht="12.75">
      <c r="A58" t="str">
        <f>HYPERLINK("http://bioinformatics.ubc.ca/Gemma/expressionExperiment/showExpressionExperiment.html?id=295","295")</f>
        <v>295</v>
      </c>
      <c r="B58" t="s">
        <v>150</v>
      </c>
      <c r="C58" t="s">
        <v>151</v>
      </c>
      <c r="E58" t="s">
        <v>96</v>
      </c>
      <c r="F58" s="6"/>
      <c r="G58" s="7" t="s">
        <v>55</v>
      </c>
      <c r="H58" s="4">
        <v>1</v>
      </c>
      <c r="I58" s="4">
        <v>1</v>
      </c>
      <c r="K58" s="4">
        <f t="shared" si="0"/>
        <v>0</v>
      </c>
      <c r="L58" s="4">
        <f t="shared" si="1"/>
        <v>0</v>
      </c>
      <c r="N58" s="4">
        <v>0</v>
      </c>
      <c r="O58" s="4">
        <v>0</v>
      </c>
      <c r="P58" s="4">
        <f t="shared" si="2"/>
        <v>0</v>
      </c>
      <c r="Q58" s="4">
        <f t="shared" si="3"/>
        <v>0</v>
      </c>
    </row>
    <row r="59" spans="1:17" ht="12.75">
      <c r="A59" t="str">
        <f>HYPERLINK("http://bioinformatics.ubc.ca/Gemma/expressionExperiment/showExpressionExperiment.html?id=243","243")</f>
        <v>243</v>
      </c>
      <c r="B59" t="s">
        <v>152</v>
      </c>
      <c r="C59" t="s">
        <v>153</v>
      </c>
      <c r="G59" s="3"/>
      <c r="H59" s="4">
        <v>1</v>
      </c>
      <c r="I59" s="4">
        <v>0</v>
      </c>
      <c r="K59" s="4">
        <f t="shared" si="0"/>
        <v>0</v>
      </c>
      <c r="L59" s="4">
        <f t="shared" si="1"/>
        <v>0</v>
      </c>
      <c r="N59" s="4">
        <v>0</v>
      </c>
      <c r="O59" s="4">
        <v>1</v>
      </c>
      <c r="P59" s="4">
        <f t="shared" si="2"/>
        <v>0</v>
      </c>
      <c r="Q59" s="4">
        <f t="shared" si="3"/>
        <v>0</v>
      </c>
    </row>
    <row r="60" spans="1:17" ht="12.75">
      <c r="A60" t="str">
        <f>HYPERLINK("http://bioinformatics.ubc.ca/Gemma/expressionExperiment/showExpressionExperiment.html?id=206","206")</f>
        <v>206</v>
      </c>
      <c r="B60" t="s">
        <v>154</v>
      </c>
      <c r="C60" t="s">
        <v>155</v>
      </c>
      <c r="G60" s="3"/>
      <c r="H60" s="4">
        <v>1</v>
      </c>
      <c r="I60" s="4">
        <v>0</v>
      </c>
      <c r="K60" s="4">
        <f t="shared" si="0"/>
        <v>0</v>
      </c>
      <c r="L60" s="4">
        <f t="shared" si="1"/>
        <v>0</v>
      </c>
      <c r="N60" s="4">
        <v>0</v>
      </c>
      <c r="O60" s="4">
        <v>1</v>
      </c>
      <c r="P60" s="4">
        <f t="shared" si="2"/>
        <v>0</v>
      </c>
      <c r="Q60" s="4">
        <f t="shared" si="3"/>
        <v>0</v>
      </c>
    </row>
    <row r="61" spans="1:17" ht="12.75">
      <c r="A61" t="str">
        <f>HYPERLINK("http://bioinformatics.ubc.ca/Gemma/expressionExperiment/showExpressionExperiment.html?id=167","167")</f>
        <v>167</v>
      </c>
      <c r="B61" t="s">
        <v>156</v>
      </c>
      <c r="C61" t="s">
        <v>157</v>
      </c>
      <c r="G61" s="3"/>
      <c r="H61" s="4">
        <v>1</v>
      </c>
      <c r="I61" s="4">
        <v>0</v>
      </c>
      <c r="K61" s="4">
        <f t="shared" si="0"/>
        <v>0</v>
      </c>
      <c r="L61" s="4">
        <f t="shared" si="1"/>
        <v>0</v>
      </c>
      <c r="N61" s="4">
        <v>0</v>
      </c>
      <c r="O61" s="4">
        <v>1</v>
      </c>
      <c r="P61" s="4">
        <f t="shared" si="2"/>
        <v>0</v>
      </c>
      <c r="Q61" s="4">
        <f t="shared" si="3"/>
        <v>0</v>
      </c>
    </row>
    <row r="62" spans="1:17" ht="12.75">
      <c r="A62" t="str">
        <f>HYPERLINK("http://bioinformatics.ubc.ca/Gemma/expressionExperiment/showExpressionExperiment.html?id=299","299")</f>
        <v>299</v>
      </c>
      <c r="B62" t="s">
        <v>158</v>
      </c>
      <c r="C62" t="s">
        <v>159</v>
      </c>
      <c r="G62" s="3"/>
      <c r="H62" s="4">
        <v>1</v>
      </c>
      <c r="I62" s="4">
        <v>0</v>
      </c>
      <c r="K62" s="4">
        <f t="shared" si="0"/>
        <v>0</v>
      </c>
      <c r="L62" s="4">
        <f t="shared" si="1"/>
        <v>0</v>
      </c>
      <c r="N62" s="4">
        <v>0</v>
      </c>
      <c r="O62" s="4">
        <v>1</v>
      </c>
      <c r="P62" s="4">
        <f t="shared" si="2"/>
        <v>0</v>
      </c>
      <c r="Q62" s="4">
        <f t="shared" si="3"/>
        <v>0</v>
      </c>
    </row>
    <row r="63" spans="1:17" ht="12.75">
      <c r="A63" t="str">
        <f>HYPERLINK("http://bioinformatics.ubc.ca/Gemma/expressionExperiment/showExpressionExperiment.html?id=140","140")</f>
        <v>140</v>
      </c>
      <c r="B63" t="s">
        <v>160</v>
      </c>
      <c r="C63" t="s">
        <v>161</v>
      </c>
      <c r="G63" s="3"/>
      <c r="H63" s="4">
        <v>1</v>
      </c>
      <c r="I63" s="4">
        <v>0</v>
      </c>
      <c r="K63" s="4">
        <f t="shared" si="0"/>
        <v>0</v>
      </c>
      <c r="L63" s="4">
        <f t="shared" si="1"/>
        <v>0</v>
      </c>
      <c r="N63" s="4">
        <v>0</v>
      </c>
      <c r="O63" s="4">
        <v>1</v>
      </c>
      <c r="P63" s="4">
        <f t="shared" si="2"/>
        <v>0</v>
      </c>
      <c r="Q63" s="4">
        <f t="shared" si="3"/>
        <v>0</v>
      </c>
    </row>
    <row r="64" spans="1:17" ht="12.75">
      <c r="A64" t="str">
        <f>HYPERLINK("http://bioinformatics.ubc.ca/Gemma/expressionExperiment/showExpressionExperiment.html?id=653","653")</f>
        <v>653</v>
      </c>
      <c r="B64" t="s">
        <v>162</v>
      </c>
      <c r="C64" t="s">
        <v>163</v>
      </c>
      <c r="G64" s="3"/>
      <c r="H64" s="4">
        <v>1</v>
      </c>
      <c r="I64" s="4">
        <v>0</v>
      </c>
      <c r="K64" s="4">
        <f t="shared" si="0"/>
        <v>0</v>
      </c>
      <c r="L64" s="4">
        <f t="shared" si="1"/>
        <v>0</v>
      </c>
      <c r="N64" s="4">
        <v>0</v>
      </c>
      <c r="O64" s="4">
        <v>1</v>
      </c>
      <c r="P64" s="4">
        <f t="shared" si="2"/>
        <v>0</v>
      </c>
      <c r="Q64" s="4">
        <f t="shared" si="3"/>
        <v>0</v>
      </c>
    </row>
    <row r="65" spans="1:17" ht="12.75">
      <c r="A65" t="str">
        <f>HYPERLINK("http://bioinformatics.ubc.ca/Gemma/expressionExperiment/showExpressionExperiment.html?id=380","380")</f>
        <v>380</v>
      </c>
      <c r="B65" t="s">
        <v>164</v>
      </c>
      <c r="C65" t="s">
        <v>165</v>
      </c>
      <c r="G65" s="3"/>
      <c r="H65" s="4">
        <v>1</v>
      </c>
      <c r="I65" s="4">
        <v>0</v>
      </c>
      <c r="K65" s="4">
        <f t="shared" si="0"/>
        <v>0</v>
      </c>
      <c r="L65" s="4">
        <f t="shared" si="1"/>
        <v>0</v>
      </c>
      <c r="N65" s="4">
        <v>0</v>
      </c>
      <c r="O65" s="4">
        <v>1</v>
      </c>
      <c r="P65" s="4">
        <f t="shared" si="2"/>
        <v>0</v>
      </c>
      <c r="Q65" s="4">
        <f t="shared" si="3"/>
        <v>0</v>
      </c>
    </row>
    <row r="66" spans="1:17" ht="12.75">
      <c r="A66" t="str">
        <f>HYPERLINK("http://bioinformatics.ubc.ca/Gemma/expressionExperiment/showExpressionExperiment.html?id=528","528")</f>
        <v>528</v>
      </c>
      <c r="B66" t="s">
        <v>166</v>
      </c>
      <c r="C66" t="s">
        <v>167</v>
      </c>
      <c r="G66" s="3"/>
      <c r="H66" s="4">
        <v>1</v>
      </c>
      <c r="I66" s="4">
        <v>0</v>
      </c>
      <c r="K66" s="4">
        <f t="shared" si="0"/>
        <v>0</v>
      </c>
      <c r="L66" s="4">
        <f t="shared" si="1"/>
        <v>0</v>
      </c>
      <c r="N66" s="4">
        <v>0</v>
      </c>
      <c r="O66" s="4">
        <v>1</v>
      </c>
      <c r="P66" s="4">
        <f t="shared" si="2"/>
        <v>0</v>
      </c>
      <c r="Q66" s="4">
        <f t="shared" si="3"/>
        <v>0</v>
      </c>
    </row>
    <row r="67" spans="1:17" ht="12.75">
      <c r="A67" t="str">
        <f>HYPERLINK("http://bioinformatics.ubc.ca/Gemma/expressionExperiment/showExpressionExperiment.html?id=39","39")</f>
        <v>39</v>
      </c>
      <c r="B67" t="s">
        <v>168</v>
      </c>
      <c r="C67" t="s">
        <v>169</v>
      </c>
      <c r="G67" s="3"/>
      <c r="H67" s="4">
        <v>1</v>
      </c>
      <c r="I67" s="4">
        <v>0</v>
      </c>
      <c r="K67" s="4">
        <f aca="true" t="shared" si="4" ref="K67:K130">IF(D67="X",1,0)</f>
        <v>0</v>
      </c>
      <c r="L67" s="4">
        <f aca="true" t="shared" si="5" ref="L67:L130">IF(F67="X",1,0)</f>
        <v>0</v>
      </c>
      <c r="N67" s="4">
        <v>0</v>
      </c>
      <c r="O67" s="4">
        <v>1</v>
      </c>
      <c r="P67" s="4">
        <f aca="true" t="shared" si="6" ref="P67:P130">IF(AND(F67="X",EXACT(D67,"")),1,0)</f>
        <v>0</v>
      </c>
      <c r="Q67" s="4">
        <f aca="true" t="shared" si="7" ref="Q67:Q130">IF(AND(D67="X",EXACT(F67,"")),1,0)</f>
        <v>0</v>
      </c>
    </row>
    <row r="68" spans="1:17" ht="12.75">
      <c r="A68" t="str">
        <f>HYPERLINK("http://bioinformatics.ubc.ca/Gemma/expressionExperiment/showExpressionExperiment.html?id=167","167")</f>
        <v>167</v>
      </c>
      <c r="B68" t="s">
        <v>170</v>
      </c>
      <c r="C68" t="s">
        <v>171</v>
      </c>
      <c r="G68" s="3"/>
      <c r="H68" s="4">
        <v>1</v>
      </c>
      <c r="I68" s="4">
        <v>0</v>
      </c>
      <c r="K68" s="4">
        <f t="shared" si="4"/>
        <v>0</v>
      </c>
      <c r="L68" s="4">
        <f t="shared" si="5"/>
        <v>0</v>
      </c>
      <c r="N68" s="4">
        <v>0</v>
      </c>
      <c r="O68" s="4">
        <v>1</v>
      </c>
      <c r="P68" s="4">
        <f t="shared" si="6"/>
        <v>0</v>
      </c>
      <c r="Q68" s="4">
        <f t="shared" si="7"/>
        <v>0</v>
      </c>
    </row>
    <row r="69" spans="1:17" ht="12.75">
      <c r="A69" t="str">
        <f>HYPERLINK("http://bioinformatics.ubc.ca/Gemma/expressionExperiment/showExpressionExperiment.html?id=389","389")</f>
        <v>389</v>
      </c>
      <c r="B69" t="s">
        <v>172</v>
      </c>
      <c r="C69" t="s">
        <v>173</v>
      </c>
      <c r="G69" s="3"/>
      <c r="H69" s="4">
        <v>1</v>
      </c>
      <c r="I69" s="4">
        <v>0</v>
      </c>
      <c r="K69" s="4">
        <f t="shared" si="4"/>
        <v>0</v>
      </c>
      <c r="L69" s="4">
        <f t="shared" si="5"/>
        <v>0</v>
      </c>
      <c r="N69" s="4">
        <v>0</v>
      </c>
      <c r="O69" s="4">
        <v>1</v>
      </c>
      <c r="P69" s="4">
        <f t="shared" si="6"/>
        <v>0</v>
      </c>
      <c r="Q69" s="4">
        <f t="shared" si="7"/>
        <v>0</v>
      </c>
    </row>
    <row r="70" spans="1:17" ht="12.75">
      <c r="A70" t="str">
        <f>HYPERLINK("http://bioinformatics.ubc.ca/Gemma/expressionExperiment/showExpressionExperiment.html?id=596","596")</f>
        <v>596</v>
      </c>
      <c r="B70" t="s">
        <v>174</v>
      </c>
      <c r="C70" t="s">
        <v>175</v>
      </c>
      <c r="G70" s="3"/>
      <c r="H70" s="4">
        <v>1</v>
      </c>
      <c r="I70" s="4">
        <v>0</v>
      </c>
      <c r="K70" s="4">
        <f t="shared" si="4"/>
        <v>0</v>
      </c>
      <c r="L70" s="4">
        <f t="shared" si="5"/>
        <v>0</v>
      </c>
      <c r="N70" s="4">
        <v>0</v>
      </c>
      <c r="O70" s="4">
        <v>1</v>
      </c>
      <c r="P70" s="4">
        <f t="shared" si="6"/>
        <v>0</v>
      </c>
      <c r="Q70" s="4">
        <f t="shared" si="7"/>
        <v>0</v>
      </c>
    </row>
    <row r="71" spans="1:17" ht="12.75">
      <c r="A71" t="str">
        <f>HYPERLINK("http://bioinformatics.ubc.ca/Gemma/expressionExperiment/showExpressionExperiment.html?id=299","299")</f>
        <v>299</v>
      </c>
      <c r="B71" t="s">
        <v>176</v>
      </c>
      <c r="C71" t="s">
        <v>177</v>
      </c>
      <c r="G71" s="3"/>
      <c r="H71" s="4">
        <v>1</v>
      </c>
      <c r="I71" s="4">
        <v>0</v>
      </c>
      <c r="K71" s="4">
        <f t="shared" si="4"/>
        <v>0</v>
      </c>
      <c r="L71" s="4">
        <f t="shared" si="5"/>
        <v>0</v>
      </c>
      <c r="N71" s="4">
        <v>0</v>
      </c>
      <c r="O71" s="4">
        <v>1</v>
      </c>
      <c r="P71" s="4">
        <f t="shared" si="6"/>
        <v>0</v>
      </c>
      <c r="Q71" s="4">
        <f t="shared" si="7"/>
        <v>0</v>
      </c>
    </row>
    <row r="72" spans="1:17" ht="12.75">
      <c r="A72" t="str">
        <f>HYPERLINK("http://bioinformatics.ubc.ca/Gemma/expressionExperiment/showExpressionExperiment.html?id=484","484")</f>
        <v>484</v>
      </c>
      <c r="B72" t="s">
        <v>178</v>
      </c>
      <c r="C72" t="s">
        <v>179</v>
      </c>
      <c r="G72" s="3"/>
      <c r="H72" s="4">
        <v>1</v>
      </c>
      <c r="I72" s="4">
        <v>0</v>
      </c>
      <c r="K72" s="4">
        <f t="shared" si="4"/>
        <v>0</v>
      </c>
      <c r="L72" s="4">
        <f t="shared" si="5"/>
        <v>0</v>
      </c>
      <c r="N72" s="4">
        <v>0</v>
      </c>
      <c r="O72" s="4">
        <v>1</v>
      </c>
      <c r="P72" s="4">
        <f t="shared" si="6"/>
        <v>0</v>
      </c>
      <c r="Q72" s="4">
        <f t="shared" si="7"/>
        <v>0</v>
      </c>
    </row>
    <row r="73" spans="1:17" ht="12.75">
      <c r="A73" t="str">
        <f>HYPERLINK("http://bioinformatics.ubc.ca/Gemma/expressionExperiment/showExpressionExperiment.html?id=454","454")</f>
        <v>454</v>
      </c>
      <c r="B73" t="s">
        <v>180</v>
      </c>
      <c r="C73" t="s">
        <v>181</v>
      </c>
      <c r="G73" s="3"/>
      <c r="H73" s="4">
        <v>1</v>
      </c>
      <c r="I73" s="4">
        <v>0</v>
      </c>
      <c r="K73" s="4">
        <f t="shared" si="4"/>
        <v>0</v>
      </c>
      <c r="L73" s="4">
        <f t="shared" si="5"/>
        <v>0</v>
      </c>
      <c r="N73" s="4">
        <v>0</v>
      </c>
      <c r="O73" s="4">
        <v>1</v>
      </c>
      <c r="P73" s="4">
        <f t="shared" si="6"/>
        <v>0</v>
      </c>
      <c r="Q73" s="4">
        <f t="shared" si="7"/>
        <v>0</v>
      </c>
    </row>
    <row r="74" spans="1:17" ht="12.75">
      <c r="A74" t="str">
        <f>HYPERLINK("http://bioinformatics.ubc.ca/Gemma/expressionExperiment/showExpressionExperiment.html?id=36","36")</f>
        <v>36</v>
      </c>
      <c r="B74" t="s">
        <v>182</v>
      </c>
      <c r="C74" t="s">
        <v>183</v>
      </c>
      <c r="G74" s="3"/>
      <c r="H74" s="4">
        <v>1</v>
      </c>
      <c r="I74" s="4">
        <v>0</v>
      </c>
      <c r="K74" s="4">
        <f t="shared" si="4"/>
        <v>0</v>
      </c>
      <c r="L74" s="4">
        <f t="shared" si="5"/>
        <v>0</v>
      </c>
      <c r="N74" s="4">
        <v>0</v>
      </c>
      <c r="O74" s="4">
        <v>1</v>
      </c>
      <c r="P74" s="4">
        <f t="shared" si="6"/>
        <v>0</v>
      </c>
      <c r="Q74" s="4">
        <f t="shared" si="7"/>
        <v>0</v>
      </c>
    </row>
    <row r="75" spans="1:17" ht="12.75">
      <c r="A75" t="str">
        <f>HYPERLINK("http://bioinformatics.ubc.ca/Gemma/expressionExperiment/showExpressionExperiment.html?id=446","446")</f>
        <v>446</v>
      </c>
      <c r="B75" t="s">
        <v>184</v>
      </c>
      <c r="C75" t="s">
        <v>185</v>
      </c>
      <c r="G75" s="3"/>
      <c r="H75" s="4">
        <v>1</v>
      </c>
      <c r="I75" s="4">
        <v>0</v>
      </c>
      <c r="K75" s="4">
        <f t="shared" si="4"/>
        <v>0</v>
      </c>
      <c r="L75" s="4">
        <f t="shared" si="5"/>
        <v>0</v>
      </c>
      <c r="N75" s="4">
        <v>0</v>
      </c>
      <c r="O75" s="4">
        <v>1</v>
      </c>
      <c r="P75" s="4">
        <f t="shared" si="6"/>
        <v>0</v>
      </c>
      <c r="Q75" s="4">
        <f t="shared" si="7"/>
        <v>0</v>
      </c>
    </row>
    <row r="76" spans="1:17" ht="12.75">
      <c r="A76" t="str">
        <f>HYPERLINK("http://bioinformatics.ubc.ca/Gemma/expressionExperiment/showExpressionExperiment.html?id=241","241")</f>
        <v>241</v>
      </c>
      <c r="B76" t="s">
        <v>186</v>
      </c>
      <c r="C76" t="s">
        <v>187</v>
      </c>
      <c r="G76" s="3"/>
      <c r="H76" s="4">
        <v>1</v>
      </c>
      <c r="I76" s="4">
        <v>0</v>
      </c>
      <c r="K76" s="4">
        <f t="shared" si="4"/>
        <v>0</v>
      </c>
      <c r="L76" s="4">
        <f t="shared" si="5"/>
        <v>0</v>
      </c>
      <c r="N76" s="4">
        <v>0</v>
      </c>
      <c r="O76" s="4">
        <v>1</v>
      </c>
      <c r="P76" s="4">
        <f t="shared" si="6"/>
        <v>0</v>
      </c>
      <c r="Q76" s="4">
        <f t="shared" si="7"/>
        <v>0</v>
      </c>
    </row>
    <row r="77" spans="1:17" ht="12.75">
      <c r="A77" t="str">
        <f>HYPERLINK("http://bioinformatics.ubc.ca/Gemma/expressionExperiment/showExpressionExperiment.html?id=374","374")</f>
        <v>374</v>
      </c>
      <c r="B77" t="s">
        <v>188</v>
      </c>
      <c r="C77" t="s">
        <v>189</v>
      </c>
      <c r="G77" s="3"/>
      <c r="H77" s="4">
        <v>1</v>
      </c>
      <c r="I77" s="4">
        <v>0</v>
      </c>
      <c r="K77" s="4">
        <f t="shared" si="4"/>
        <v>0</v>
      </c>
      <c r="L77" s="4">
        <f t="shared" si="5"/>
        <v>0</v>
      </c>
      <c r="N77" s="4">
        <v>0</v>
      </c>
      <c r="O77" s="4">
        <v>1</v>
      </c>
      <c r="P77" s="4">
        <f t="shared" si="6"/>
        <v>0</v>
      </c>
      <c r="Q77" s="4">
        <f t="shared" si="7"/>
        <v>0</v>
      </c>
    </row>
    <row r="78" spans="1:17" ht="12.75">
      <c r="A78" t="str">
        <f>HYPERLINK("http://bioinformatics.ubc.ca/Gemma/expressionExperiment/showExpressionExperiment.html?id=221","221")</f>
        <v>221</v>
      </c>
      <c r="B78" t="s">
        <v>190</v>
      </c>
      <c r="C78" t="s">
        <v>191</v>
      </c>
      <c r="G78" s="5"/>
      <c r="H78" s="4">
        <v>1</v>
      </c>
      <c r="I78" s="4">
        <v>0</v>
      </c>
      <c r="K78" s="4">
        <f t="shared" si="4"/>
        <v>0</v>
      </c>
      <c r="L78" s="4">
        <f t="shared" si="5"/>
        <v>0</v>
      </c>
      <c r="N78" s="4">
        <v>0</v>
      </c>
      <c r="O78" s="4">
        <v>1</v>
      </c>
      <c r="P78" s="4">
        <f t="shared" si="6"/>
        <v>0</v>
      </c>
      <c r="Q78" s="4">
        <f t="shared" si="7"/>
        <v>0</v>
      </c>
    </row>
    <row r="79" spans="1:17" ht="12.75">
      <c r="A79" t="str">
        <f>HYPERLINK("http://bioinformatics.ubc.ca/Gemma/expressionExperiment/showExpressionExperiment.html?id=299","299")</f>
        <v>299</v>
      </c>
      <c r="B79" t="s">
        <v>192</v>
      </c>
      <c r="C79" t="s">
        <v>193</v>
      </c>
      <c r="E79" t="s">
        <v>96</v>
      </c>
      <c r="F79" s="6"/>
      <c r="G79" s="7" t="s">
        <v>194</v>
      </c>
      <c r="H79" s="4">
        <v>1</v>
      </c>
      <c r="I79" s="4">
        <v>1</v>
      </c>
      <c r="K79" s="4">
        <f t="shared" si="4"/>
        <v>0</v>
      </c>
      <c r="L79" s="4">
        <f t="shared" si="5"/>
        <v>0</v>
      </c>
      <c r="N79" s="4">
        <v>0</v>
      </c>
      <c r="O79" s="4">
        <v>0</v>
      </c>
      <c r="P79" s="4">
        <f t="shared" si="6"/>
        <v>0</v>
      </c>
      <c r="Q79" s="4">
        <f t="shared" si="7"/>
        <v>0</v>
      </c>
    </row>
    <row r="80" spans="1:17" ht="12.75">
      <c r="A80" t="str">
        <f>HYPERLINK("http://bioinformatics.ubc.ca/Gemma/expressionExperiment/showExpressionExperiment.html?id=647","647")</f>
        <v>647</v>
      </c>
      <c r="B80" t="s">
        <v>195</v>
      </c>
      <c r="C80" t="s">
        <v>196</v>
      </c>
      <c r="G80" s="3"/>
      <c r="H80" s="4">
        <v>1</v>
      </c>
      <c r="I80" s="4">
        <v>0</v>
      </c>
      <c r="K80" s="4">
        <f t="shared" si="4"/>
        <v>0</v>
      </c>
      <c r="L80" s="4">
        <f t="shared" si="5"/>
        <v>0</v>
      </c>
      <c r="N80" s="4">
        <v>0</v>
      </c>
      <c r="O80" s="4">
        <v>1</v>
      </c>
      <c r="P80" s="4">
        <f t="shared" si="6"/>
        <v>0</v>
      </c>
      <c r="Q80" s="4">
        <f t="shared" si="7"/>
        <v>0</v>
      </c>
    </row>
    <row r="81" spans="1:17" ht="12.75">
      <c r="A81" t="str">
        <f>HYPERLINK("http://bioinformatics.ubc.ca/Gemma/expressionExperiment/showExpressionExperiment.html?id=667","667")</f>
        <v>667</v>
      </c>
      <c r="B81" t="s">
        <v>197</v>
      </c>
      <c r="C81" t="s">
        <v>198</v>
      </c>
      <c r="G81" s="3"/>
      <c r="H81" s="4">
        <v>1</v>
      </c>
      <c r="I81" s="4">
        <v>0</v>
      </c>
      <c r="K81" s="4">
        <f t="shared" si="4"/>
        <v>0</v>
      </c>
      <c r="L81" s="4">
        <f t="shared" si="5"/>
        <v>0</v>
      </c>
      <c r="N81" s="4">
        <v>0</v>
      </c>
      <c r="O81" s="4">
        <v>1</v>
      </c>
      <c r="P81" s="4">
        <f t="shared" si="6"/>
        <v>0</v>
      </c>
      <c r="Q81" s="4">
        <f t="shared" si="7"/>
        <v>0</v>
      </c>
    </row>
    <row r="82" spans="1:17" ht="12.75">
      <c r="A82" t="str">
        <f>HYPERLINK("http://bioinformatics.ubc.ca/Gemma/expressionExperiment/showExpressionExperiment.html?id=213","213")</f>
        <v>213</v>
      </c>
      <c r="B82" t="s">
        <v>199</v>
      </c>
      <c r="C82" t="s">
        <v>200</v>
      </c>
      <c r="G82" s="3"/>
      <c r="H82" s="4">
        <v>1</v>
      </c>
      <c r="I82" s="4">
        <v>0</v>
      </c>
      <c r="K82" s="4">
        <f t="shared" si="4"/>
        <v>0</v>
      </c>
      <c r="L82" s="4">
        <f t="shared" si="5"/>
        <v>0</v>
      </c>
      <c r="N82" s="4">
        <v>0</v>
      </c>
      <c r="O82" s="4">
        <v>1</v>
      </c>
      <c r="P82" s="4">
        <f t="shared" si="6"/>
        <v>0</v>
      </c>
      <c r="Q82" s="4">
        <f t="shared" si="7"/>
        <v>0</v>
      </c>
    </row>
    <row r="83" spans="1:17" ht="12.75">
      <c r="A83" t="str">
        <f>HYPERLINK("http://bioinformatics.ubc.ca/Gemma/expressionExperiment/showExpressionExperiment.html?id=39","39")</f>
        <v>39</v>
      </c>
      <c r="B83" t="s">
        <v>201</v>
      </c>
      <c r="C83" t="s">
        <v>202</v>
      </c>
      <c r="G83" s="3"/>
      <c r="H83" s="4">
        <v>1</v>
      </c>
      <c r="I83" s="4">
        <v>0</v>
      </c>
      <c r="K83" s="4">
        <f t="shared" si="4"/>
        <v>0</v>
      </c>
      <c r="L83" s="4">
        <f t="shared" si="5"/>
        <v>0</v>
      </c>
      <c r="N83" s="4">
        <v>0</v>
      </c>
      <c r="O83" s="4">
        <v>1</v>
      </c>
      <c r="P83" s="4">
        <f t="shared" si="6"/>
        <v>0</v>
      </c>
      <c r="Q83" s="4">
        <f t="shared" si="7"/>
        <v>0</v>
      </c>
    </row>
    <row r="84" spans="1:17" ht="12.75">
      <c r="A84" t="str">
        <f>HYPERLINK("http://bioinformatics.ubc.ca/Gemma/expressionExperiment/showExpressionExperiment.html?id=277","277")</f>
        <v>277</v>
      </c>
      <c r="B84" t="s">
        <v>203</v>
      </c>
      <c r="C84" t="s">
        <v>204</v>
      </c>
      <c r="G84" s="3"/>
      <c r="H84" s="4">
        <v>1</v>
      </c>
      <c r="I84" s="4">
        <v>0</v>
      </c>
      <c r="K84" s="4">
        <f t="shared" si="4"/>
        <v>0</v>
      </c>
      <c r="L84" s="4">
        <f t="shared" si="5"/>
        <v>0</v>
      </c>
      <c r="N84" s="4">
        <v>0</v>
      </c>
      <c r="O84" s="4">
        <v>1</v>
      </c>
      <c r="P84" s="4">
        <f t="shared" si="6"/>
        <v>0</v>
      </c>
      <c r="Q84" s="4">
        <f t="shared" si="7"/>
        <v>0</v>
      </c>
    </row>
    <row r="85" spans="1:17" ht="12.75">
      <c r="A85" t="str">
        <f>HYPERLINK("http://bioinformatics.ubc.ca/Gemma/expressionExperiment/showExpressionExperiment.html?id=20","20")</f>
        <v>20</v>
      </c>
      <c r="B85" t="s">
        <v>205</v>
      </c>
      <c r="C85" t="s">
        <v>206</v>
      </c>
      <c r="G85" s="3"/>
      <c r="H85" s="4">
        <v>1</v>
      </c>
      <c r="I85" s="4">
        <v>0</v>
      </c>
      <c r="K85" s="4">
        <f t="shared" si="4"/>
        <v>0</v>
      </c>
      <c r="L85" s="4">
        <f t="shared" si="5"/>
        <v>0</v>
      </c>
      <c r="N85" s="4">
        <v>0</v>
      </c>
      <c r="O85" s="4">
        <v>1</v>
      </c>
      <c r="P85" s="4">
        <f t="shared" si="6"/>
        <v>0</v>
      </c>
      <c r="Q85" s="4">
        <f t="shared" si="7"/>
        <v>0</v>
      </c>
    </row>
    <row r="86" spans="1:17" ht="12.75">
      <c r="A86" t="str">
        <f>HYPERLINK("http://bioinformatics.ubc.ca/Gemma/expressionExperiment/showExpressionExperiment.html?id=2","2")</f>
        <v>2</v>
      </c>
      <c r="B86" t="s">
        <v>180</v>
      </c>
      <c r="C86" t="s">
        <v>181</v>
      </c>
      <c r="G86" s="3"/>
      <c r="H86" s="4">
        <v>1</v>
      </c>
      <c r="I86" s="4">
        <v>0</v>
      </c>
      <c r="K86" s="4">
        <f t="shared" si="4"/>
        <v>0</v>
      </c>
      <c r="L86" s="4">
        <f t="shared" si="5"/>
        <v>0</v>
      </c>
      <c r="N86" s="4">
        <v>0</v>
      </c>
      <c r="O86" s="4">
        <v>1</v>
      </c>
      <c r="P86" s="4">
        <f t="shared" si="6"/>
        <v>0</v>
      </c>
      <c r="Q86" s="4">
        <f t="shared" si="7"/>
        <v>0</v>
      </c>
    </row>
    <row r="87" spans="1:17" ht="12.75">
      <c r="A87" t="str">
        <f>HYPERLINK("http://bioinformatics.ubc.ca/Gemma/expressionExperiment/showExpressionExperiment.html?id=446","446")</f>
        <v>446</v>
      </c>
      <c r="B87" t="s">
        <v>199</v>
      </c>
      <c r="C87" t="s">
        <v>200</v>
      </c>
      <c r="G87" s="3"/>
      <c r="H87" s="4">
        <v>1</v>
      </c>
      <c r="I87" s="4">
        <v>0</v>
      </c>
      <c r="K87" s="4">
        <f t="shared" si="4"/>
        <v>0</v>
      </c>
      <c r="L87" s="4">
        <f t="shared" si="5"/>
        <v>0</v>
      </c>
      <c r="N87" s="4">
        <v>0</v>
      </c>
      <c r="O87" s="4">
        <v>1</v>
      </c>
      <c r="P87" s="4">
        <f t="shared" si="6"/>
        <v>0</v>
      </c>
      <c r="Q87" s="4">
        <f t="shared" si="7"/>
        <v>0</v>
      </c>
    </row>
    <row r="88" spans="1:17" ht="12.75">
      <c r="A88" t="str">
        <f>HYPERLINK("http://bioinformatics.ubc.ca/Gemma/expressionExperiment/showExpressionExperiment.html?id=299","299")</f>
        <v>299</v>
      </c>
      <c r="B88" t="s">
        <v>188</v>
      </c>
      <c r="C88" t="s">
        <v>189</v>
      </c>
      <c r="G88" s="3"/>
      <c r="H88" s="4">
        <v>1</v>
      </c>
      <c r="I88" s="4">
        <v>0</v>
      </c>
      <c r="K88" s="4">
        <f t="shared" si="4"/>
        <v>0</v>
      </c>
      <c r="L88" s="4">
        <f t="shared" si="5"/>
        <v>0</v>
      </c>
      <c r="N88" s="4">
        <v>0</v>
      </c>
      <c r="O88" s="4">
        <v>1</v>
      </c>
      <c r="P88" s="4">
        <f t="shared" si="6"/>
        <v>0</v>
      </c>
      <c r="Q88" s="4">
        <f t="shared" si="7"/>
        <v>0</v>
      </c>
    </row>
    <row r="89" spans="1:17" ht="12.75">
      <c r="A89" t="str">
        <f>HYPERLINK("http://bioinformatics.ubc.ca/Gemma/expressionExperiment/showExpressionExperiment.html?id=653","653")</f>
        <v>653</v>
      </c>
      <c r="B89" t="s">
        <v>207</v>
      </c>
      <c r="C89" t="s">
        <v>208</v>
      </c>
      <c r="G89" s="3"/>
      <c r="H89" s="4">
        <v>1</v>
      </c>
      <c r="I89" s="4">
        <v>0</v>
      </c>
      <c r="K89" s="4">
        <f t="shared" si="4"/>
        <v>0</v>
      </c>
      <c r="L89" s="4">
        <f t="shared" si="5"/>
        <v>0</v>
      </c>
      <c r="N89" s="4">
        <v>0</v>
      </c>
      <c r="O89" s="4">
        <v>1</v>
      </c>
      <c r="P89" s="4">
        <f t="shared" si="6"/>
        <v>0</v>
      </c>
      <c r="Q89" s="4">
        <f t="shared" si="7"/>
        <v>0</v>
      </c>
    </row>
    <row r="90" spans="1:17" ht="12.75">
      <c r="A90" t="str">
        <f>HYPERLINK("http://bioinformatics.ubc.ca/Gemma/expressionExperiment/showExpressionExperiment.html?id=625","625")</f>
        <v>625</v>
      </c>
      <c r="B90" t="s">
        <v>209</v>
      </c>
      <c r="C90" t="s">
        <v>210</v>
      </c>
      <c r="G90" s="3"/>
      <c r="H90" s="4">
        <v>1</v>
      </c>
      <c r="I90" s="4">
        <v>0</v>
      </c>
      <c r="K90" s="4">
        <f t="shared" si="4"/>
        <v>0</v>
      </c>
      <c r="L90" s="4">
        <f t="shared" si="5"/>
        <v>0</v>
      </c>
      <c r="N90" s="4">
        <v>0</v>
      </c>
      <c r="O90" s="4">
        <v>1</v>
      </c>
      <c r="P90" s="4">
        <f t="shared" si="6"/>
        <v>0</v>
      </c>
      <c r="Q90" s="4">
        <f t="shared" si="7"/>
        <v>0</v>
      </c>
    </row>
    <row r="91" spans="1:17" ht="12.75">
      <c r="A91" t="str">
        <f>HYPERLINK("http://bioinformatics.ubc.ca/Gemma/expressionExperiment/showExpressionExperiment.html?id=633","633")</f>
        <v>633</v>
      </c>
      <c r="B91" t="s">
        <v>211</v>
      </c>
      <c r="C91" t="s">
        <v>212</v>
      </c>
      <c r="G91" s="3"/>
      <c r="H91" s="4">
        <v>1</v>
      </c>
      <c r="I91" s="4">
        <v>0</v>
      </c>
      <c r="K91" s="4">
        <f t="shared" si="4"/>
        <v>0</v>
      </c>
      <c r="L91" s="4">
        <f t="shared" si="5"/>
        <v>0</v>
      </c>
      <c r="N91" s="4">
        <v>0</v>
      </c>
      <c r="O91" s="4">
        <v>1</v>
      </c>
      <c r="P91" s="4">
        <f t="shared" si="6"/>
        <v>0</v>
      </c>
      <c r="Q91" s="4">
        <f t="shared" si="7"/>
        <v>0</v>
      </c>
    </row>
    <row r="92" spans="1:17" ht="12.75">
      <c r="A92" t="str">
        <f>HYPERLINK("http://bioinformatics.ubc.ca/Gemma/expressionExperiment/showExpressionExperiment.html?id=232","232")</f>
        <v>232</v>
      </c>
      <c r="B92" t="s">
        <v>152</v>
      </c>
      <c r="C92" t="s">
        <v>153</v>
      </c>
      <c r="G92" s="3"/>
      <c r="H92" s="4">
        <v>1</v>
      </c>
      <c r="I92" s="4">
        <v>0</v>
      </c>
      <c r="K92" s="4">
        <f t="shared" si="4"/>
        <v>0</v>
      </c>
      <c r="L92" s="4">
        <f t="shared" si="5"/>
        <v>0</v>
      </c>
      <c r="N92" s="4">
        <v>0</v>
      </c>
      <c r="O92" s="4">
        <v>1</v>
      </c>
      <c r="P92" s="4">
        <f t="shared" si="6"/>
        <v>0</v>
      </c>
      <c r="Q92" s="4">
        <f t="shared" si="7"/>
        <v>0</v>
      </c>
    </row>
    <row r="93" spans="1:17" ht="12.75">
      <c r="A93" t="str">
        <f>HYPERLINK("http://bioinformatics.ubc.ca/Gemma/expressionExperiment/showExpressionExperiment.html?id=484","484")</f>
        <v>484</v>
      </c>
      <c r="B93" t="s">
        <v>213</v>
      </c>
      <c r="C93" t="s">
        <v>214</v>
      </c>
      <c r="G93" s="3"/>
      <c r="H93" s="4">
        <v>1</v>
      </c>
      <c r="I93" s="4">
        <v>0</v>
      </c>
      <c r="K93" s="4">
        <f t="shared" si="4"/>
        <v>0</v>
      </c>
      <c r="L93" s="4">
        <f t="shared" si="5"/>
        <v>0</v>
      </c>
      <c r="N93" s="4">
        <v>0</v>
      </c>
      <c r="O93" s="4">
        <v>1</v>
      </c>
      <c r="P93" s="4">
        <f t="shared" si="6"/>
        <v>0</v>
      </c>
      <c r="Q93" s="4">
        <f t="shared" si="7"/>
        <v>0</v>
      </c>
    </row>
    <row r="94" spans="1:17" ht="12.75">
      <c r="A94" t="str">
        <f>HYPERLINK("http://bioinformatics.ubc.ca/Gemma/expressionExperiment/showExpressionExperiment.html?id=609","609")</f>
        <v>609</v>
      </c>
      <c r="B94" t="s">
        <v>215</v>
      </c>
      <c r="C94" t="s">
        <v>216</v>
      </c>
      <c r="G94" s="3"/>
      <c r="H94" s="4">
        <v>1</v>
      </c>
      <c r="I94" s="4">
        <v>0</v>
      </c>
      <c r="K94" s="4">
        <f t="shared" si="4"/>
        <v>0</v>
      </c>
      <c r="L94" s="4">
        <f t="shared" si="5"/>
        <v>0</v>
      </c>
      <c r="N94" s="4">
        <v>0</v>
      </c>
      <c r="O94" s="4">
        <v>1</v>
      </c>
      <c r="P94" s="4">
        <f t="shared" si="6"/>
        <v>0</v>
      </c>
      <c r="Q94" s="4">
        <f t="shared" si="7"/>
        <v>0</v>
      </c>
    </row>
    <row r="95" spans="1:17" ht="12.75">
      <c r="A95" t="str">
        <f>HYPERLINK("http://bioinformatics.ubc.ca/Gemma/expressionExperiment/showExpressionExperiment.html?id=663","663")</f>
        <v>663</v>
      </c>
      <c r="B95" t="s">
        <v>217</v>
      </c>
      <c r="C95" t="s">
        <v>218</v>
      </c>
      <c r="G95" s="3"/>
      <c r="H95" s="4">
        <v>1</v>
      </c>
      <c r="I95" s="4">
        <v>0</v>
      </c>
      <c r="K95" s="4">
        <f t="shared" si="4"/>
        <v>0</v>
      </c>
      <c r="L95" s="4">
        <f t="shared" si="5"/>
        <v>0</v>
      </c>
      <c r="N95" s="4">
        <v>0</v>
      </c>
      <c r="O95" s="4">
        <v>1</v>
      </c>
      <c r="P95" s="4">
        <f t="shared" si="6"/>
        <v>0</v>
      </c>
      <c r="Q95" s="4">
        <f t="shared" si="7"/>
        <v>0</v>
      </c>
    </row>
    <row r="96" spans="1:17" ht="12.75">
      <c r="A96" t="str">
        <f>HYPERLINK("http://bioinformatics.ubc.ca/Gemma/expressionExperiment/showExpressionExperiment.html?id=544","544")</f>
        <v>544</v>
      </c>
      <c r="B96" t="s">
        <v>199</v>
      </c>
      <c r="C96" t="s">
        <v>200</v>
      </c>
      <c r="G96" s="3"/>
      <c r="H96" s="4">
        <v>1</v>
      </c>
      <c r="I96" s="4">
        <v>0</v>
      </c>
      <c r="K96" s="4">
        <f t="shared" si="4"/>
        <v>0</v>
      </c>
      <c r="L96" s="4">
        <f t="shared" si="5"/>
        <v>0</v>
      </c>
      <c r="N96" s="4">
        <v>0</v>
      </c>
      <c r="O96" s="4">
        <v>1</v>
      </c>
      <c r="P96" s="4">
        <f t="shared" si="6"/>
        <v>0</v>
      </c>
      <c r="Q96" s="4">
        <f t="shared" si="7"/>
        <v>0</v>
      </c>
    </row>
    <row r="97" spans="1:17" ht="12.75">
      <c r="A97" t="str">
        <f>HYPERLINK("http://bioinformatics.ubc.ca/Gemma/expressionExperiment/showExpressionExperiment.html?id=544","544")</f>
        <v>544</v>
      </c>
      <c r="B97" t="s">
        <v>192</v>
      </c>
      <c r="C97" t="s">
        <v>193</v>
      </c>
      <c r="G97" s="3"/>
      <c r="H97" s="4">
        <v>1</v>
      </c>
      <c r="I97" s="4">
        <v>0</v>
      </c>
      <c r="K97" s="4">
        <f t="shared" si="4"/>
        <v>0</v>
      </c>
      <c r="L97" s="4">
        <f t="shared" si="5"/>
        <v>0</v>
      </c>
      <c r="N97" s="4">
        <v>0</v>
      </c>
      <c r="O97" s="4">
        <v>1</v>
      </c>
      <c r="P97" s="4">
        <f t="shared" si="6"/>
        <v>0</v>
      </c>
      <c r="Q97" s="4">
        <f t="shared" si="7"/>
        <v>0</v>
      </c>
    </row>
    <row r="98" spans="1:17" ht="12.75">
      <c r="A98" t="str">
        <f>HYPERLINK("http://bioinformatics.ubc.ca/Gemma/expressionExperiment/showExpressionExperiment.html?id=114","114")</f>
        <v>114</v>
      </c>
      <c r="B98" t="s">
        <v>15</v>
      </c>
      <c r="C98" t="s">
        <v>16</v>
      </c>
      <c r="G98" s="3"/>
      <c r="H98" s="4">
        <v>1</v>
      </c>
      <c r="I98" s="4">
        <v>0</v>
      </c>
      <c r="K98" s="4">
        <f t="shared" si="4"/>
        <v>0</v>
      </c>
      <c r="L98" s="4">
        <f t="shared" si="5"/>
        <v>0</v>
      </c>
      <c r="N98" s="4">
        <v>0</v>
      </c>
      <c r="O98" s="4">
        <v>1</v>
      </c>
      <c r="P98" s="4">
        <f t="shared" si="6"/>
        <v>0</v>
      </c>
      <c r="Q98" s="4">
        <f t="shared" si="7"/>
        <v>0</v>
      </c>
    </row>
    <row r="99" spans="1:17" ht="12.75">
      <c r="A99" t="str">
        <f>HYPERLINK("http://bioinformatics.ubc.ca/Gemma/expressionExperiment/showExpressionExperiment.html?id=446","446")</f>
        <v>446</v>
      </c>
      <c r="B99" t="s">
        <v>219</v>
      </c>
      <c r="C99" t="s">
        <v>220</v>
      </c>
      <c r="G99" s="3"/>
      <c r="H99" s="4">
        <v>1</v>
      </c>
      <c r="I99" s="4">
        <v>0</v>
      </c>
      <c r="K99" s="4">
        <f t="shared" si="4"/>
        <v>0</v>
      </c>
      <c r="L99" s="4">
        <f t="shared" si="5"/>
        <v>0</v>
      </c>
      <c r="N99" s="4">
        <v>0</v>
      </c>
      <c r="O99" s="4">
        <v>1</v>
      </c>
      <c r="P99" s="4">
        <f t="shared" si="6"/>
        <v>0</v>
      </c>
      <c r="Q99" s="4">
        <f t="shared" si="7"/>
        <v>0</v>
      </c>
    </row>
    <row r="100" spans="1:17" ht="12.75">
      <c r="A100" t="str">
        <f>HYPERLINK("http://bioinformatics.ubc.ca/Gemma/expressionExperiment/showExpressionExperiment.html?id=167","167")</f>
        <v>167</v>
      </c>
      <c r="B100" t="s">
        <v>221</v>
      </c>
      <c r="C100" t="s">
        <v>222</v>
      </c>
      <c r="G100" s="3"/>
      <c r="H100" s="4">
        <v>1</v>
      </c>
      <c r="I100" s="4">
        <v>0</v>
      </c>
      <c r="K100" s="4">
        <f t="shared" si="4"/>
        <v>0</v>
      </c>
      <c r="L100" s="4">
        <f t="shared" si="5"/>
        <v>0</v>
      </c>
      <c r="N100" s="4">
        <v>0</v>
      </c>
      <c r="O100" s="4">
        <v>1</v>
      </c>
      <c r="P100" s="4">
        <f t="shared" si="6"/>
        <v>0</v>
      </c>
      <c r="Q100" s="4">
        <f t="shared" si="7"/>
        <v>0</v>
      </c>
    </row>
    <row r="101" spans="1:17" ht="12.75">
      <c r="A101" t="str">
        <f>HYPERLINK("http://bioinformatics.ubc.ca/Gemma/expressionExperiment/showExpressionExperiment.html?id=597","597")</f>
        <v>597</v>
      </c>
      <c r="B101" t="s">
        <v>213</v>
      </c>
      <c r="C101" t="s">
        <v>214</v>
      </c>
      <c r="E101" t="s">
        <v>29</v>
      </c>
      <c r="G101" s="3"/>
      <c r="H101" s="4">
        <v>1</v>
      </c>
      <c r="I101" s="4">
        <v>0</v>
      </c>
      <c r="K101" s="4">
        <f t="shared" si="4"/>
        <v>0</v>
      </c>
      <c r="L101" s="4">
        <f t="shared" si="5"/>
        <v>0</v>
      </c>
      <c r="N101" s="4">
        <v>0</v>
      </c>
      <c r="O101" s="4">
        <v>1</v>
      </c>
      <c r="P101" s="4">
        <f t="shared" si="6"/>
        <v>0</v>
      </c>
      <c r="Q101" s="4">
        <f t="shared" si="7"/>
        <v>0</v>
      </c>
    </row>
    <row r="102" spans="1:17" ht="12.75">
      <c r="A102" t="str">
        <f>HYPERLINK("http://bioinformatics.ubc.ca/Gemma/expressionExperiment/showExpressionExperiment.html?id=167","167")</f>
        <v>167</v>
      </c>
      <c r="B102" t="s">
        <v>223</v>
      </c>
      <c r="C102" t="s">
        <v>224</v>
      </c>
      <c r="G102" s="3"/>
      <c r="H102" s="4">
        <v>1</v>
      </c>
      <c r="I102" s="4">
        <v>0</v>
      </c>
      <c r="K102" s="4">
        <f t="shared" si="4"/>
        <v>0</v>
      </c>
      <c r="L102" s="4">
        <f t="shared" si="5"/>
        <v>0</v>
      </c>
      <c r="N102" s="4">
        <v>0</v>
      </c>
      <c r="O102" s="4">
        <v>1</v>
      </c>
      <c r="P102" s="4">
        <f t="shared" si="6"/>
        <v>0</v>
      </c>
      <c r="Q102" s="4">
        <f t="shared" si="7"/>
        <v>0</v>
      </c>
    </row>
    <row r="103" spans="1:17" ht="12.75">
      <c r="A103" t="str">
        <f>HYPERLINK("http://bioinformatics.ubc.ca/Gemma/expressionExperiment/showExpressionExperiment.html?id=663","663")</f>
        <v>663</v>
      </c>
      <c r="B103" t="s">
        <v>225</v>
      </c>
      <c r="C103" t="s">
        <v>226</v>
      </c>
      <c r="G103" s="3"/>
      <c r="H103" s="4">
        <v>1</v>
      </c>
      <c r="I103" s="4">
        <v>0</v>
      </c>
      <c r="K103" s="4">
        <f t="shared" si="4"/>
        <v>0</v>
      </c>
      <c r="L103" s="4">
        <f t="shared" si="5"/>
        <v>0</v>
      </c>
      <c r="N103" s="4">
        <v>0</v>
      </c>
      <c r="O103" s="4">
        <v>1</v>
      </c>
      <c r="P103" s="4">
        <f t="shared" si="6"/>
        <v>0</v>
      </c>
      <c r="Q103" s="4">
        <f t="shared" si="7"/>
        <v>0</v>
      </c>
    </row>
    <row r="104" spans="1:17" ht="12.75">
      <c r="A104" t="str">
        <f>HYPERLINK("http://bioinformatics.ubc.ca/Gemma/expressionExperiment/showExpressionExperiment.html?id=579","579")</f>
        <v>579</v>
      </c>
      <c r="B104" t="s">
        <v>227</v>
      </c>
      <c r="C104" t="s">
        <v>228</v>
      </c>
      <c r="G104" s="3"/>
      <c r="H104" s="4">
        <v>1</v>
      </c>
      <c r="I104" s="4">
        <v>0</v>
      </c>
      <c r="K104" s="4">
        <f t="shared" si="4"/>
        <v>0</v>
      </c>
      <c r="L104" s="4">
        <f t="shared" si="5"/>
        <v>0</v>
      </c>
      <c r="N104" s="4">
        <v>0</v>
      </c>
      <c r="O104" s="4">
        <v>1</v>
      </c>
      <c r="P104" s="4">
        <f t="shared" si="6"/>
        <v>0</v>
      </c>
      <c r="Q104" s="4">
        <f t="shared" si="7"/>
        <v>0</v>
      </c>
    </row>
    <row r="105" spans="1:17" ht="12.75">
      <c r="A105" t="str">
        <f>HYPERLINK("http://bioinformatics.ubc.ca/Gemma/expressionExperiment/showExpressionExperiment.html?id=544","544")</f>
        <v>544</v>
      </c>
      <c r="B105" t="s">
        <v>229</v>
      </c>
      <c r="C105" t="s">
        <v>230</v>
      </c>
      <c r="G105" s="3"/>
      <c r="H105" s="4">
        <v>1</v>
      </c>
      <c r="I105" s="4">
        <v>0</v>
      </c>
      <c r="K105" s="4">
        <f t="shared" si="4"/>
        <v>0</v>
      </c>
      <c r="L105" s="4">
        <f t="shared" si="5"/>
        <v>0</v>
      </c>
      <c r="N105" s="4">
        <v>0</v>
      </c>
      <c r="O105" s="4">
        <v>1</v>
      </c>
      <c r="P105" s="4">
        <f t="shared" si="6"/>
        <v>0</v>
      </c>
      <c r="Q105" s="4">
        <f t="shared" si="7"/>
        <v>0</v>
      </c>
    </row>
    <row r="106" spans="1:17" ht="12.75">
      <c r="A106" t="str">
        <f>HYPERLINK("http://bioinformatics.ubc.ca/Gemma/expressionExperiment/showExpressionExperiment.html?id=211","211")</f>
        <v>211</v>
      </c>
      <c r="B106" t="s">
        <v>213</v>
      </c>
      <c r="C106" t="s">
        <v>214</v>
      </c>
      <c r="G106" s="3"/>
      <c r="H106" s="4">
        <v>1</v>
      </c>
      <c r="I106" s="4">
        <v>0</v>
      </c>
      <c r="K106" s="4">
        <f t="shared" si="4"/>
        <v>0</v>
      </c>
      <c r="L106" s="4">
        <f t="shared" si="5"/>
        <v>0</v>
      </c>
      <c r="N106" s="4">
        <v>0</v>
      </c>
      <c r="O106" s="4">
        <v>1</v>
      </c>
      <c r="P106" s="4">
        <f t="shared" si="6"/>
        <v>0</v>
      </c>
      <c r="Q106" s="4">
        <f t="shared" si="7"/>
        <v>0</v>
      </c>
    </row>
    <row r="107" spans="1:17" ht="12.75">
      <c r="A107" t="str">
        <f>HYPERLINK("http://bioinformatics.ubc.ca/Gemma/expressionExperiment/showExpressionExperiment.html?id=374","374")</f>
        <v>374</v>
      </c>
      <c r="B107" t="s">
        <v>231</v>
      </c>
      <c r="C107" t="s">
        <v>232</v>
      </c>
      <c r="G107" s="3"/>
      <c r="H107" s="4">
        <v>1</v>
      </c>
      <c r="I107" s="4">
        <v>0</v>
      </c>
      <c r="K107" s="4">
        <f t="shared" si="4"/>
        <v>0</v>
      </c>
      <c r="L107" s="4">
        <f t="shared" si="5"/>
        <v>0</v>
      </c>
      <c r="N107" s="4">
        <v>0</v>
      </c>
      <c r="O107" s="4">
        <v>1</v>
      </c>
      <c r="P107" s="4">
        <f t="shared" si="6"/>
        <v>0</v>
      </c>
      <c r="Q107" s="4">
        <f t="shared" si="7"/>
        <v>0</v>
      </c>
    </row>
    <row r="108" spans="1:17" ht="12.75">
      <c r="A108" t="str">
        <f>HYPERLINK("http://bioinformatics.ubc.ca/Gemma/expressionExperiment/showExpressionExperiment.html?id=267","267")</f>
        <v>267</v>
      </c>
      <c r="B108" t="s">
        <v>233</v>
      </c>
      <c r="C108" t="s">
        <v>234</v>
      </c>
      <c r="G108" s="3"/>
      <c r="H108" s="4">
        <v>1</v>
      </c>
      <c r="I108" s="4">
        <v>0</v>
      </c>
      <c r="K108" s="4">
        <f t="shared" si="4"/>
        <v>0</v>
      </c>
      <c r="L108" s="4">
        <f t="shared" si="5"/>
        <v>0</v>
      </c>
      <c r="N108" s="4">
        <v>0</v>
      </c>
      <c r="O108" s="4">
        <v>1</v>
      </c>
      <c r="P108" s="4">
        <f t="shared" si="6"/>
        <v>0</v>
      </c>
      <c r="Q108" s="4">
        <f t="shared" si="7"/>
        <v>0</v>
      </c>
    </row>
    <row r="109" spans="1:17" ht="12.75">
      <c r="A109" t="str">
        <f>HYPERLINK("http://bioinformatics.ubc.ca/Gemma/expressionExperiment/showExpressionExperiment.html?id=454","454")</f>
        <v>454</v>
      </c>
      <c r="B109" t="s">
        <v>235</v>
      </c>
      <c r="C109" t="s">
        <v>236</v>
      </c>
      <c r="G109" s="3"/>
      <c r="H109" s="4">
        <v>1</v>
      </c>
      <c r="I109" s="4">
        <v>0</v>
      </c>
      <c r="K109" s="4">
        <f t="shared" si="4"/>
        <v>0</v>
      </c>
      <c r="L109" s="4">
        <f t="shared" si="5"/>
        <v>0</v>
      </c>
      <c r="N109" s="4">
        <v>0</v>
      </c>
      <c r="O109" s="4">
        <v>1</v>
      </c>
      <c r="P109" s="4">
        <f t="shared" si="6"/>
        <v>0</v>
      </c>
      <c r="Q109" s="4">
        <f t="shared" si="7"/>
        <v>0</v>
      </c>
    </row>
    <row r="110" spans="1:17" ht="12.75">
      <c r="A110" t="str">
        <f>HYPERLINK("http://bioinformatics.ubc.ca/Gemma/expressionExperiment/showExpressionExperiment.html?id=167","167")</f>
        <v>167</v>
      </c>
      <c r="B110" t="s">
        <v>164</v>
      </c>
      <c r="C110" t="s">
        <v>165</v>
      </c>
      <c r="G110" s="3"/>
      <c r="H110" s="4">
        <v>1</v>
      </c>
      <c r="I110" s="4">
        <v>0</v>
      </c>
      <c r="K110" s="4">
        <f t="shared" si="4"/>
        <v>0</v>
      </c>
      <c r="L110" s="4">
        <f t="shared" si="5"/>
        <v>0</v>
      </c>
      <c r="N110" s="4">
        <v>0</v>
      </c>
      <c r="O110" s="4">
        <v>1</v>
      </c>
      <c r="P110" s="4">
        <f t="shared" si="6"/>
        <v>0</v>
      </c>
      <c r="Q110" s="4">
        <f t="shared" si="7"/>
        <v>0</v>
      </c>
    </row>
    <row r="111" spans="1:17" ht="12.75">
      <c r="A111" t="str">
        <f>HYPERLINK("http://bioinformatics.ubc.ca/Gemma/expressionExperiment/showExpressionExperiment.html?id=167","167")</f>
        <v>167</v>
      </c>
      <c r="B111" t="s">
        <v>76</v>
      </c>
      <c r="C111" t="s">
        <v>77</v>
      </c>
      <c r="G111" s="3"/>
      <c r="H111" s="4">
        <v>1</v>
      </c>
      <c r="I111" s="4">
        <v>0</v>
      </c>
      <c r="K111" s="4">
        <f t="shared" si="4"/>
        <v>0</v>
      </c>
      <c r="L111" s="4">
        <f t="shared" si="5"/>
        <v>0</v>
      </c>
      <c r="N111" s="4">
        <v>0</v>
      </c>
      <c r="O111" s="4">
        <v>1</v>
      </c>
      <c r="P111" s="4">
        <f t="shared" si="6"/>
        <v>0</v>
      </c>
      <c r="Q111" s="4">
        <f t="shared" si="7"/>
        <v>0</v>
      </c>
    </row>
    <row r="112" spans="1:17" ht="12.75">
      <c r="A112" t="str">
        <f>HYPERLINK("http://bioinformatics.ubc.ca/Gemma/expressionExperiment/showExpressionExperiment.html?id=647","647")</f>
        <v>647</v>
      </c>
      <c r="B112" t="s">
        <v>237</v>
      </c>
      <c r="C112" t="s">
        <v>238</v>
      </c>
      <c r="G112" s="3"/>
      <c r="H112" s="4">
        <v>1</v>
      </c>
      <c r="I112" s="4">
        <v>0</v>
      </c>
      <c r="K112" s="4">
        <f t="shared" si="4"/>
        <v>0</v>
      </c>
      <c r="L112" s="4">
        <f t="shared" si="5"/>
        <v>0</v>
      </c>
      <c r="N112" s="4">
        <v>0</v>
      </c>
      <c r="O112" s="4">
        <v>1</v>
      </c>
      <c r="P112" s="4">
        <f t="shared" si="6"/>
        <v>0</v>
      </c>
      <c r="Q112" s="4">
        <f t="shared" si="7"/>
        <v>0</v>
      </c>
    </row>
    <row r="113" spans="1:17" ht="12.75">
      <c r="A113" t="str">
        <f>HYPERLINK("http://bioinformatics.ubc.ca/Gemma/expressionExperiment/showExpressionExperiment.html?id=647","647")</f>
        <v>647</v>
      </c>
      <c r="B113" t="s">
        <v>239</v>
      </c>
      <c r="C113" t="s">
        <v>240</v>
      </c>
      <c r="G113" s="3"/>
      <c r="H113" s="4">
        <v>1</v>
      </c>
      <c r="I113" s="4">
        <v>0</v>
      </c>
      <c r="K113" s="4">
        <f t="shared" si="4"/>
        <v>0</v>
      </c>
      <c r="L113" s="4">
        <f t="shared" si="5"/>
        <v>0</v>
      </c>
      <c r="N113" s="4">
        <v>0</v>
      </c>
      <c r="O113" s="4">
        <v>1</v>
      </c>
      <c r="P113" s="4">
        <f t="shared" si="6"/>
        <v>0</v>
      </c>
      <c r="Q113" s="4">
        <f t="shared" si="7"/>
        <v>0</v>
      </c>
    </row>
    <row r="114" spans="1:17" ht="12.75">
      <c r="A114" t="str">
        <f>HYPERLINK("http://bioinformatics.ubc.ca/Gemma/expressionExperiment/showExpressionExperiment.html?id=633","633")</f>
        <v>633</v>
      </c>
      <c r="B114" t="s">
        <v>241</v>
      </c>
      <c r="C114" t="s">
        <v>242</v>
      </c>
      <c r="G114" s="3"/>
      <c r="H114" s="4">
        <v>1</v>
      </c>
      <c r="I114" s="4">
        <v>0</v>
      </c>
      <c r="K114" s="4">
        <f t="shared" si="4"/>
        <v>0</v>
      </c>
      <c r="L114" s="4">
        <f t="shared" si="5"/>
        <v>0</v>
      </c>
      <c r="N114" s="4">
        <v>0</v>
      </c>
      <c r="O114" s="4">
        <v>1</v>
      </c>
      <c r="P114" s="4">
        <f t="shared" si="6"/>
        <v>0</v>
      </c>
      <c r="Q114" s="4">
        <f t="shared" si="7"/>
        <v>0</v>
      </c>
    </row>
    <row r="115" spans="1:17" ht="12.75">
      <c r="A115" t="str">
        <f>HYPERLINK("http://bioinformatics.ubc.ca/Gemma/expressionExperiment/showExpressionExperiment.html?id=484","484")</f>
        <v>484</v>
      </c>
      <c r="B115" t="s">
        <v>243</v>
      </c>
      <c r="C115" t="s">
        <v>244</v>
      </c>
      <c r="G115" s="3"/>
      <c r="H115" s="4">
        <v>1</v>
      </c>
      <c r="I115" s="4">
        <v>0</v>
      </c>
      <c r="K115" s="4">
        <f t="shared" si="4"/>
        <v>0</v>
      </c>
      <c r="L115" s="4">
        <f t="shared" si="5"/>
        <v>0</v>
      </c>
      <c r="N115" s="4">
        <v>0</v>
      </c>
      <c r="O115" s="4">
        <v>1</v>
      </c>
      <c r="P115" s="4">
        <f t="shared" si="6"/>
        <v>0</v>
      </c>
      <c r="Q115" s="4">
        <f t="shared" si="7"/>
        <v>0</v>
      </c>
    </row>
    <row r="116" spans="1:17" ht="12.75">
      <c r="A116" t="str">
        <f>HYPERLINK("http://bioinformatics.ubc.ca/Gemma/expressionExperiment/showExpressionExperiment.html?id=167","167")</f>
        <v>167</v>
      </c>
      <c r="B116" t="s">
        <v>245</v>
      </c>
      <c r="C116" t="s">
        <v>246</v>
      </c>
      <c r="G116" s="3"/>
      <c r="H116" s="4">
        <v>1</v>
      </c>
      <c r="I116" s="4">
        <v>0</v>
      </c>
      <c r="K116" s="4">
        <f t="shared" si="4"/>
        <v>0</v>
      </c>
      <c r="L116" s="4">
        <f t="shared" si="5"/>
        <v>0</v>
      </c>
      <c r="N116" s="4">
        <v>0</v>
      </c>
      <c r="O116" s="4">
        <v>1</v>
      </c>
      <c r="P116" s="4">
        <f t="shared" si="6"/>
        <v>0</v>
      </c>
      <c r="Q116" s="4">
        <f t="shared" si="7"/>
        <v>0</v>
      </c>
    </row>
    <row r="117" spans="1:17" ht="12.75">
      <c r="A117" t="str">
        <f>HYPERLINK("http://bioinformatics.ubc.ca/Gemma/expressionExperiment/showExpressionExperiment.html?id=54","54")</f>
        <v>54</v>
      </c>
      <c r="B117" t="s">
        <v>160</v>
      </c>
      <c r="C117" t="s">
        <v>161</v>
      </c>
      <c r="G117" s="3"/>
      <c r="H117" s="4">
        <v>1</v>
      </c>
      <c r="I117" s="4">
        <v>0</v>
      </c>
      <c r="K117" s="4">
        <f t="shared" si="4"/>
        <v>0</v>
      </c>
      <c r="L117" s="4">
        <f t="shared" si="5"/>
        <v>0</v>
      </c>
      <c r="N117" s="4">
        <v>0</v>
      </c>
      <c r="O117" s="4">
        <v>1</v>
      </c>
      <c r="P117" s="4">
        <f t="shared" si="6"/>
        <v>0</v>
      </c>
      <c r="Q117" s="4">
        <f t="shared" si="7"/>
        <v>0</v>
      </c>
    </row>
    <row r="118" spans="1:17" ht="12.75">
      <c r="A118" t="str">
        <f>HYPERLINK("http://bioinformatics.ubc.ca/Gemma/expressionExperiment/showExpressionExperiment.html?id=167","167")</f>
        <v>167</v>
      </c>
      <c r="B118" t="s">
        <v>247</v>
      </c>
      <c r="C118" t="s">
        <v>248</v>
      </c>
      <c r="G118" s="3"/>
      <c r="H118" s="4">
        <v>1</v>
      </c>
      <c r="I118" s="4">
        <v>0</v>
      </c>
      <c r="K118" s="4">
        <f t="shared" si="4"/>
        <v>0</v>
      </c>
      <c r="L118" s="4">
        <f t="shared" si="5"/>
        <v>0</v>
      </c>
      <c r="N118" s="4">
        <v>0</v>
      </c>
      <c r="O118" s="4">
        <v>1</v>
      </c>
      <c r="P118" s="4">
        <f t="shared" si="6"/>
        <v>0</v>
      </c>
      <c r="Q118" s="4">
        <f t="shared" si="7"/>
        <v>0</v>
      </c>
    </row>
    <row r="119" spans="1:17" ht="12.75">
      <c r="A119" t="str">
        <f>HYPERLINK("http://bioinformatics.ubc.ca/Gemma/expressionExperiment/showExpressionExperiment.html?id=625","625")</f>
        <v>625</v>
      </c>
      <c r="B119" t="s">
        <v>249</v>
      </c>
      <c r="C119" t="s">
        <v>250</v>
      </c>
      <c r="G119" s="3"/>
      <c r="H119" s="4">
        <v>1</v>
      </c>
      <c r="I119" s="4">
        <v>0</v>
      </c>
      <c r="K119" s="4">
        <f t="shared" si="4"/>
        <v>0</v>
      </c>
      <c r="L119" s="4">
        <f t="shared" si="5"/>
        <v>0</v>
      </c>
      <c r="N119" s="4">
        <v>0</v>
      </c>
      <c r="O119" s="4">
        <v>1</v>
      </c>
      <c r="P119" s="4">
        <f t="shared" si="6"/>
        <v>0</v>
      </c>
      <c r="Q119" s="4">
        <f t="shared" si="7"/>
        <v>0</v>
      </c>
    </row>
    <row r="120" spans="1:17" ht="12.75">
      <c r="A120" t="str">
        <f>HYPERLINK("http://bioinformatics.ubc.ca/Gemma/expressionExperiment/showExpressionExperiment.html?id=206","206")</f>
        <v>206</v>
      </c>
      <c r="B120" t="s">
        <v>251</v>
      </c>
      <c r="C120" t="s">
        <v>252</v>
      </c>
      <c r="G120" s="3"/>
      <c r="H120" s="4">
        <v>1</v>
      </c>
      <c r="I120" s="4">
        <v>0</v>
      </c>
      <c r="K120" s="4">
        <f t="shared" si="4"/>
        <v>0</v>
      </c>
      <c r="L120" s="4">
        <f t="shared" si="5"/>
        <v>0</v>
      </c>
      <c r="N120" s="4">
        <v>0</v>
      </c>
      <c r="O120" s="4">
        <v>1</v>
      </c>
      <c r="P120" s="4">
        <f t="shared" si="6"/>
        <v>0</v>
      </c>
      <c r="Q120" s="4">
        <f t="shared" si="7"/>
        <v>0</v>
      </c>
    </row>
    <row r="121" spans="1:17" ht="12.75">
      <c r="A121" t="str">
        <f>HYPERLINK("http://bioinformatics.ubc.ca/Gemma/expressionExperiment/showExpressionExperiment.html?id=199","199")</f>
        <v>199</v>
      </c>
      <c r="B121" t="s">
        <v>188</v>
      </c>
      <c r="C121" t="s">
        <v>189</v>
      </c>
      <c r="G121" s="3"/>
      <c r="H121" s="4">
        <v>1</v>
      </c>
      <c r="I121" s="4">
        <v>0</v>
      </c>
      <c r="K121" s="4">
        <f t="shared" si="4"/>
        <v>0</v>
      </c>
      <c r="L121" s="4">
        <f t="shared" si="5"/>
        <v>0</v>
      </c>
      <c r="N121" s="4">
        <v>0</v>
      </c>
      <c r="O121" s="4">
        <v>1</v>
      </c>
      <c r="P121" s="4">
        <f t="shared" si="6"/>
        <v>0</v>
      </c>
      <c r="Q121" s="4">
        <f t="shared" si="7"/>
        <v>0</v>
      </c>
    </row>
    <row r="122" spans="1:17" ht="12.75">
      <c r="A122" t="str">
        <f>HYPERLINK("http://bioinformatics.ubc.ca/Gemma/expressionExperiment/showExpressionExperiment.html?id=54","54")</f>
        <v>54</v>
      </c>
      <c r="B122" t="s">
        <v>197</v>
      </c>
      <c r="C122" t="s">
        <v>198</v>
      </c>
      <c r="G122" s="3"/>
      <c r="H122" s="4">
        <v>1</v>
      </c>
      <c r="I122" s="4">
        <v>0</v>
      </c>
      <c r="K122" s="4">
        <f t="shared" si="4"/>
        <v>0</v>
      </c>
      <c r="L122" s="4">
        <f t="shared" si="5"/>
        <v>0</v>
      </c>
      <c r="N122" s="4">
        <v>0</v>
      </c>
      <c r="O122" s="4">
        <v>1</v>
      </c>
      <c r="P122" s="4">
        <f t="shared" si="6"/>
        <v>0</v>
      </c>
      <c r="Q122" s="4">
        <f t="shared" si="7"/>
        <v>0</v>
      </c>
    </row>
    <row r="123" spans="1:17" ht="12.75">
      <c r="A123" t="str">
        <f>HYPERLINK("http://bioinformatics.ubc.ca/Gemma/expressionExperiment/showExpressionExperiment.html?id=277","277")</f>
        <v>277</v>
      </c>
      <c r="B123" t="s">
        <v>253</v>
      </c>
      <c r="C123" t="s">
        <v>254</v>
      </c>
      <c r="G123" s="3"/>
      <c r="H123" s="4">
        <v>1</v>
      </c>
      <c r="I123" s="4">
        <v>0</v>
      </c>
      <c r="K123" s="4">
        <f t="shared" si="4"/>
        <v>0</v>
      </c>
      <c r="L123" s="4">
        <f t="shared" si="5"/>
        <v>0</v>
      </c>
      <c r="N123" s="4">
        <v>0</v>
      </c>
      <c r="O123" s="4">
        <v>1</v>
      </c>
      <c r="P123" s="4">
        <f t="shared" si="6"/>
        <v>0</v>
      </c>
      <c r="Q123" s="4">
        <f t="shared" si="7"/>
        <v>0</v>
      </c>
    </row>
    <row r="124" spans="1:17" ht="12.75">
      <c r="A124" t="str">
        <f>HYPERLINK("http://bioinformatics.ubc.ca/Gemma/expressionExperiment/showExpressionExperiment.html?id=446","446")</f>
        <v>446</v>
      </c>
      <c r="B124" t="s">
        <v>146</v>
      </c>
      <c r="C124" t="s">
        <v>147</v>
      </c>
      <c r="G124" s="3"/>
      <c r="H124" s="4">
        <v>1</v>
      </c>
      <c r="I124" s="4">
        <v>0</v>
      </c>
      <c r="K124" s="4">
        <f t="shared" si="4"/>
        <v>0</v>
      </c>
      <c r="L124" s="4">
        <f t="shared" si="5"/>
        <v>0</v>
      </c>
      <c r="N124" s="4">
        <v>0</v>
      </c>
      <c r="O124" s="4">
        <v>1</v>
      </c>
      <c r="P124" s="4">
        <f t="shared" si="6"/>
        <v>0</v>
      </c>
      <c r="Q124" s="4">
        <f t="shared" si="7"/>
        <v>0</v>
      </c>
    </row>
    <row r="125" spans="1:17" ht="12.75">
      <c r="A125" t="str">
        <f>HYPERLINK("http://bioinformatics.ubc.ca/Gemma/expressionExperiment/showExpressionExperiment.html?id=588","588")</f>
        <v>588</v>
      </c>
      <c r="B125" t="s">
        <v>255</v>
      </c>
      <c r="C125" t="s">
        <v>256</v>
      </c>
      <c r="D125" t="s">
        <v>11</v>
      </c>
      <c r="E125" t="s">
        <v>25</v>
      </c>
      <c r="F125" s="6"/>
      <c r="G125" s="7" t="s">
        <v>257</v>
      </c>
      <c r="H125" s="4">
        <v>1</v>
      </c>
      <c r="I125" s="4">
        <v>1</v>
      </c>
      <c r="K125" s="4">
        <f t="shared" si="4"/>
        <v>1</v>
      </c>
      <c r="L125" s="4">
        <f t="shared" si="5"/>
        <v>0</v>
      </c>
      <c r="N125" s="4">
        <v>0</v>
      </c>
      <c r="O125" s="4">
        <v>0</v>
      </c>
      <c r="P125" s="4">
        <f t="shared" si="6"/>
        <v>0</v>
      </c>
      <c r="Q125" s="4">
        <f t="shared" si="7"/>
        <v>1</v>
      </c>
    </row>
    <row r="126" spans="1:17" ht="12.75">
      <c r="A126" t="str">
        <f>HYPERLINK("http://bioinformatics.ubc.ca/Gemma/expressionExperiment/showExpressionExperiment.html?id=559","559")</f>
        <v>559</v>
      </c>
      <c r="B126" t="s">
        <v>258</v>
      </c>
      <c r="C126" t="s">
        <v>259</v>
      </c>
      <c r="G126" s="3"/>
      <c r="H126" s="4">
        <v>1</v>
      </c>
      <c r="I126" s="4">
        <v>0</v>
      </c>
      <c r="K126" s="4">
        <f t="shared" si="4"/>
        <v>0</v>
      </c>
      <c r="L126" s="4">
        <f t="shared" si="5"/>
        <v>0</v>
      </c>
      <c r="N126" s="4">
        <v>0</v>
      </c>
      <c r="O126" s="4">
        <v>1</v>
      </c>
      <c r="P126" s="4">
        <f t="shared" si="6"/>
        <v>0</v>
      </c>
      <c r="Q126" s="4">
        <f t="shared" si="7"/>
        <v>0</v>
      </c>
    </row>
    <row r="127" spans="1:17" ht="12.75">
      <c r="A127" t="str">
        <f>HYPERLINK("http://bioinformatics.ubc.ca/Gemma/expressionExperiment/showExpressionExperiment.html?id=374","374")</f>
        <v>374</v>
      </c>
      <c r="B127" t="s">
        <v>152</v>
      </c>
      <c r="C127" t="s">
        <v>153</v>
      </c>
      <c r="G127" s="3"/>
      <c r="H127" s="4">
        <v>1</v>
      </c>
      <c r="I127" s="4">
        <v>0</v>
      </c>
      <c r="K127" s="4">
        <f t="shared" si="4"/>
        <v>0</v>
      </c>
      <c r="L127" s="4">
        <f t="shared" si="5"/>
        <v>0</v>
      </c>
      <c r="N127" s="4">
        <v>0</v>
      </c>
      <c r="O127" s="4">
        <v>1</v>
      </c>
      <c r="P127" s="4">
        <f t="shared" si="6"/>
        <v>0</v>
      </c>
      <c r="Q127" s="4">
        <f t="shared" si="7"/>
        <v>0</v>
      </c>
    </row>
    <row r="128" spans="1:17" ht="12.75">
      <c r="A128" t="str">
        <f>HYPERLINK("http://bioinformatics.ubc.ca/Gemma/expressionExperiment/showExpressionExperiment.html?id=602","602")</f>
        <v>602</v>
      </c>
      <c r="B128" t="s">
        <v>260</v>
      </c>
      <c r="C128" t="s">
        <v>261</v>
      </c>
      <c r="G128" s="3"/>
      <c r="H128" s="4">
        <v>1</v>
      </c>
      <c r="I128" s="4">
        <v>0</v>
      </c>
      <c r="K128" s="4">
        <f t="shared" si="4"/>
        <v>0</v>
      </c>
      <c r="L128" s="4">
        <f t="shared" si="5"/>
        <v>0</v>
      </c>
      <c r="N128" s="4">
        <v>0</v>
      </c>
      <c r="O128" s="4">
        <v>1</v>
      </c>
      <c r="P128" s="4">
        <f t="shared" si="6"/>
        <v>0</v>
      </c>
      <c r="Q128" s="4">
        <f t="shared" si="7"/>
        <v>0</v>
      </c>
    </row>
    <row r="129" spans="1:17" ht="12.75">
      <c r="A129" t="str">
        <f>HYPERLINK("http://bioinformatics.ubc.ca/Gemma/expressionExperiment/showExpressionExperiment.html?id=571","571")</f>
        <v>571</v>
      </c>
      <c r="B129" t="s">
        <v>178</v>
      </c>
      <c r="C129" t="s">
        <v>179</v>
      </c>
      <c r="G129" s="3"/>
      <c r="H129" s="4">
        <v>1</v>
      </c>
      <c r="I129" s="4">
        <v>0</v>
      </c>
      <c r="K129" s="4">
        <f t="shared" si="4"/>
        <v>0</v>
      </c>
      <c r="L129" s="4">
        <f t="shared" si="5"/>
        <v>0</v>
      </c>
      <c r="N129" s="4">
        <v>0</v>
      </c>
      <c r="O129" s="4">
        <v>1</v>
      </c>
      <c r="P129" s="4">
        <f t="shared" si="6"/>
        <v>0</v>
      </c>
      <c r="Q129" s="4">
        <f t="shared" si="7"/>
        <v>0</v>
      </c>
    </row>
    <row r="130" spans="1:17" ht="12.75">
      <c r="A130" t="str">
        <f>HYPERLINK("http://bioinformatics.ubc.ca/Gemma/expressionExperiment/showExpressionExperiment.html?id=591","591")</f>
        <v>591</v>
      </c>
      <c r="B130" t="s">
        <v>262</v>
      </c>
      <c r="C130" t="s">
        <v>263</v>
      </c>
      <c r="G130" s="3"/>
      <c r="H130" s="4">
        <v>1</v>
      </c>
      <c r="I130" s="4">
        <v>0</v>
      </c>
      <c r="K130" s="4">
        <f t="shared" si="4"/>
        <v>0</v>
      </c>
      <c r="L130" s="4">
        <f t="shared" si="5"/>
        <v>0</v>
      </c>
      <c r="N130" s="4">
        <v>0</v>
      </c>
      <c r="O130" s="4">
        <v>1</v>
      </c>
      <c r="P130" s="4">
        <f t="shared" si="6"/>
        <v>0</v>
      </c>
      <c r="Q130" s="4">
        <f t="shared" si="7"/>
        <v>0</v>
      </c>
    </row>
    <row r="131" spans="1:17" ht="12.75">
      <c r="A131" t="str">
        <f>HYPERLINK("http://bioinformatics.ubc.ca/Gemma/expressionExperiment/showExpressionExperiment.html?id=137","137")</f>
        <v>137</v>
      </c>
      <c r="B131" t="s">
        <v>264</v>
      </c>
      <c r="C131" t="s">
        <v>265</v>
      </c>
      <c r="G131" s="3"/>
      <c r="H131" s="4">
        <v>1</v>
      </c>
      <c r="I131" s="4">
        <v>0</v>
      </c>
      <c r="K131" s="4">
        <f aca="true" t="shared" si="8" ref="K131:K194">IF(D131="X",1,0)</f>
        <v>0</v>
      </c>
      <c r="L131" s="4">
        <f aca="true" t="shared" si="9" ref="L131:L194">IF(F131="X",1,0)</f>
        <v>0</v>
      </c>
      <c r="N131" s="4">
        <v>0</v>
      </c>
      <c r="O131" s="4">
        <v>1</v>
      </c>
      <c r="P131" s="4">
        <f aca="true" t="shared" si="10" ref="P131:P194">IF(AND(F131="X",EXACT(D131,"")),1,0)</f>
        <v>0</v>
      </c>
      <c r="Q131" s="4">
        <f aca="true" t="shared" si="11" ref="Q131:Q194">IF(AND(D131="X",EXACT(F131,"")),1,0)</f>
        <v>0</v>
      </c>
    </row>
    <row r="132" spans="1:17" ht="12.75">
      <c r="A132" t="str">
        <f>HYPERLINK("http://bioinformatics.ubc.ca/Gemma/expressionExperiment/showExpressionExperiment.html?id=167","167")</f>
        <v>167</v>
      </c>
      <c r="B132" t="s">
        <v>266</v>
      </c>
      <c r="C132" t="s">
        <v>267</v>
      </c>
      <c r="G132" s="3"/>
      <c r="H132" s="4">
        <v>1</v>
      </c>
      <c r="I132" s="4">
        <v>0</v>
      </c>
      <c r="K132" s="4">
        <f t="shared" si="8"/>
        <v>0</v>
      </c>
      <c r="L132" s="4">
        <f t="shared" si="9"/>
        <v>0</v>
      </c>
      <c r="N132" s="4">
        <v>0</v>
      </c>
      <c r="O132" s="4">
        <v>1</v>
      </c>
      <c r="P132" s="4">
        <f t="shared" si="10"/>
        <v>0</v>
      </c>
      <c r="Q132" s="4">
        <f t="shared" si="11"/>
        <v>0</v>
      </c>
    </row>
    <row r="133" spans="1:17" ht="12.75">
      <c r="A133" t="str">
        <f>HYPERLINK("http://bioinformatics.ubc.ca/Gemma/expressionExperiment/showExpressionExperiment.html?id=206","206")</f>
        <v>206</v>
      </c>
      <c r="B133" t="s">
        <v>268</v>
      </c>
      <c r="C133" t="s">
        <v>269</v>
      </c>
      <c r="G133" s="3"/>
      <c r="H133" s="4">
        <v>1</v>
      </c>
      <c r="I133" s="4">
        <v>0</v>
      </c>
      <c r="K133" s="4">
        <f t="shared" si="8"/>
        <v>0</v>
      </c>
      <c r="L133" s="4">
        <f t="shared" si="9"/>
        <v>0</v>
      </c>
      <c r="N133" s="4">
        <v>0</v>
      </c>
      <c r="O133" s="4">
        <v>1</v>
      </c>
      <c r="P133" s="4">
        <f t="shared" si="10"/>
        <v>0</v>
      </c>
      <c r="Q133" s="4">
        <f t="shared" si="11"/>
        <v>0</v>
      </c>
    </row>
    <row r="134" spans="1:17" ht="12.75">
      <c r="A134" t="str">
        <f>HYPERLINK("http://bioinformatics.ubc.ca/Gemma/expressionExperiment/showExpressionExperiment.html?id=647","647")</f>
        <v>647</v>
      </c>
      <c r="B134" t="s">
        <v>270</v>
      </c>
      <c r="C134" t="s">
        <v>271</v>
      </c>
      <c r="G134" s="3"/>
      <c r="H134" s="4">
        <v>1</v>
      </c>
      <c r="I134" s="4">
        <v>0</v>
      </c>
      <c r="K134" s="4">
        <f t="shared" si="8"/>
        <v>0</v>
      </c>
      <c r="L134" s="4">
        <f t="shared" si="9"/>
        <v>0</v>
      </c>
      <c r="N134" s="4">
        <v>0</v>
      </c>
      <c r="O134" s="4">
        <v>1</v>
      </c>
      <c r="P134" s="4">
        <f t="shared" si="10"/>
        <v>0</v>
      </c>
      <c r="Q134" s="4">
        <f t="shared" si="11"/>
        <v>0</v>
      </c>
    </row>
    <row r="135" spans="1:17" ht="12.75">
      <c r="A135" t="str">
        <f>HYPERLINK("http://bioinformatics.ubc.ca/Gemma/expressionExperiment/showExpressionExperiment.html?id=375","375")</f>
        <v>375</v>
      </c>
      <c r="B135" t="s">
        <v>272</v>
      </c>
      <c r="C135" t="s">
        <v>273</v>
      </c>
      <c r="G135" s="3"/>
      <c r="H135" s="4">
        <v>1</v>
      </c>
      <c r="I135" s="4">
        <v>0</v>
      </c>
      <c r="K135" s="4">
        <f t="shared" si="8"/>
        <v>0</v>
      </c>
      <c r="L135" s="4">
        <f t="shared" si="9"/>
        <v>0</v>
      </c>
      <c r="N135" s="4">
        <v>0</v>
      </c>
      <c r="O135" s="4">
        <v>1</v>
      </c>
      <c r="P135" s="4">
        <f t="shared" si="10"/>
        <v>0</v>
      </c>
      <c r="Q135" s="4">
        <f t="shared" si="11"/>
        <v>0</v>
      </c>
    </row>
    <row r="136" spans="1:17" ht="12.75">
      <c r="A136" t="str">
        <f>HYPERLINK("http://bioinformatics.ubc.ca/Gemma/expressionExperiment/showExpressionExperiment.html?id=140","140")</f>
        <v>140</v>
      </c>
      <c r="B136" t="s">
        <v>274</v>
      </c>
      <c r="C136" t="s">
        <v>275</v>
      </c>
      <c r="E136" t="s">
        <v>276</v>
      </c>
      <c r="F136" s="6" t="s">
        <v>11</v>
      </c>
      <c r="G136" s="7" t="s">
        <v>277</v>
      </c>
      <c r="H136" s="4">
        <v>1</v>
      </c>
      <c r="I136" s="4">
        <v>1</v>
      </c>
      <c r="K136" s="4">
        <f t="shared" si="8"/>
        <v>0</v>
      </c>
      <c r="L136" s="4">
        <f t="shared" si="9"/>
        <v>1</v>
      </c>
      <c r="N136" s="4">
        <v>0</v>
      </c>
      <c r="O136" s="4">
        <v>0</v>
      </c>
      <c r="P136" s="4">
        <f t="shared" si="10"/>
        <v>1</v>
      </c>
      <c r="Q136" s="4">
        <f t="shared" si="11"/>
        <v>0</v>
      </c>
    </row>
    <row r="137" spans="1:17" ht="12.75">
      <c r="A137" t="str">
        <f>HYPERLINK("http://bioinformatics.ubc.ca/Gemma/expressionExperiment/showExpressionExperiment.html?id=389","389")</f>
        <v>389</v>
      </c>
      <c r="B137" t="s">
        <v>91</v>
      </c>
      <c r="C137" t="s">
        <v>92</v>
      </c>
      <c r="G137" s="3"/>
      <c r="H137" s="4">
        <v>1</v>
      </c>
      <c r="I137" s="4">
        <v>0</v>
      </c>
      <c r="K137" s="4">
        <f t="shared" si="8"/>
        <v>0</v>
      </c>
      <c r="L137" s="4">
        <f t="shared" si="9"/>
        <v>0</v>
      </c>
      <c r="N137" s="4">
        <v>0</v>
      </c>
      <c r="O137" s="4">
        <v>1</v>
      </c>
      <c r="P137" s="4">
        <f t="shared" si="10"/>
        <v>0</v>
      </c>
      <c r="Q137" s="4">
        <f t="shared" si="11"/>
        <v>0</v>
      </c>
    </row>
    <row r="138" spans="1:17" ht="12.75">
      <c r="A138" t="str">
        <f>HYPERLINK("http://bioinformatics.ubc.ca/Gemma/expressionExperiment/showExpressionExperiment.html?id=211","211")</f>
        <v>211</v>
      </c>
      <c r="B138" t="s">
        <v>146</v>
      </c>
      <c r="C138" t="s">
        <v>147</v>
      </c>
      <c r="G138" s="3"/>
      <c r="H138" s="4">
        <v>1</v>
      </c>
      <c r="I138" s="4">
        <v>0</v>
      </c>
      <c r="K138" s="4">
        <f t="shared" si="8"/>
        <v>0</v>
      </c>
      <c r="L138" s="4">
        <f t="shared" si="9"/>
        <v>0</v>
      </c>
      <c r="N138" s="4">
        <v>0</v>
      </c>
      <c r="O138" s="4">
        <v>1</v>
      </c>
      <c r="P138" s="4">
        <f t="shared" si="10"/>
        <v>0</v>
      </c>
      <c r="Q138" s="4">
        <f t="shared" si="11"/>
        <v>0</v>
      </c>
    </row>
    <row r="139" spans="1:17" ht="12.75">
      <c r="A139" t="str">
        <f>HYPERLINK("http://bioinformatics.ubc.ca/Gemma/expressionExperiment/showExpressionExperiment.html?id=167","167")</f>
        <v>167</v>
      </c>
      <c r="B139" t="s">
        <v>278</v>
      </c>
      <c r="C139" t="s">
        <v>279</v>
      </c>
      <c r="G139" s="3"/>
      <c r="H139" s="4">
        <v>1</v>
      </c>
      <c r="I139" s="4">
        <v>0</v>
      </c>
      <c r="K139" s="4">
        <f t="shared" si="8"/>
        <v>0</v>
      </c>
      <c r="L139" s="4">
        <f t="shared" si="9"/>
        <v>0</v>
      </c>
      <c r="N139" s="4">
        <v>0</v>
      </c>
      <c r="O139" s="4">
        <v>1</v>
      </c>
      <c r="P139" s="4">
        <f t="shared" si="10"/>
        <v>0</v>
      </c>
      <c r="Q139" s="4">
        <f t="shared" si="11"/>
        <v>0</v>
      </c>
    </row>
    <row r="140" spans="1:17" ht="12.75">
      <c r="A140" t="str">
        <f>HYPERLINK("http://bioinformatics.ubc.ca/Gemma/expressionExperiment/showExpressionExperiment.html?id=571","571")</f>
        <v>571</v>
      </c>
      <c r="B140" t="s">
        <v>280</v>
      </c>
      <c r="C140" t="s">
        <v>281</v>
      </c>
      <c r="G140" s="3"/>
      <c r="H140" s="4">
        <v>1</v>
      </c>
      <c r="I140" s="4">
        <v>0</v>
      </c>
      <c r="K140" s="4">
        <f t="shared" si="8"/>
        <v>0</v>
      </c>
      <c r="L140" s="4">
        <f t="shared" si="9"/>
        <v>0</v>
      </c>
      <c r="N140" s="4">
        <v>0</v>
      </c>
      <c r="O140" s="4">
        <v>1</v>
      </c>
      <c r="P140" s="4">
        <f t="shared" si="10"/>
        <v>0</v>
      </c>
      <c r="Q140" s="4">
        <f t="shared" si="11"/>
        <v>0</v>
      </c>
    </row>
    <row r="141" spans="1:17" ht="12.75">
      <c r="A141" t="str">
        <f>HYPERLINK("http://bioinformatics.ubc.ca/Gemma/expressionExperiment/showExpressionExperiment.html?id=167","167")</f>
        <v>167</v>
      </c>
      <c r="B141" t="s">
        <v>282</v>
      </c>
      <c r="C141" t="s">
        <v>283</v>
      </c>
      <c r="G141" s="3"/>
      <c r="H141" s="4">
        <v>1</v>
      </c>
      <c r="I141" s="4">
        <v>0</v>
      </c>
      <c r="K141" s="4">
        <f t="shared" si="8"/>
        <v>0</v>
      </c>
      <c r="L141" s="4">
        <f t="shared" si="9"/>
        <v>0</v>
      </c>
      <c r="N141" s="4">
        <v>0</v>
      </c>
      <c r="O141" s="4">
        <v>1</v>
      </c>
      <c r="P141" s="4">
        <f t="shared" si="10"/>
        <v>0</v>
      </c>
      <c r="Q141" s="4">
        <f t="shared" si="11"/>
        <v>0</v>
      </c>
    </row>
    <row r="142" spans="1:17" ht="12.75">
      <c r="A142" t="str">
        <f>HYPERLINK("http://bioinformatics.ubc.ca/Gemma/expressionExperiment/showExpressionExperiment.html?id=167","167")</f>
        <v>167</v>
      </c>
      <c r="B142" t="s">
        <v>284</v>
      </c>
      <c r="C142" t="s">
        <v>285</v>
      </c>
      <c r="G142" s="3"/>
      <c r="H142" s="4">
        <v>1</v>
      </c>
      <c r="I142" s="4">
        <v>0</v>
      </c>
      <c r="K142" s="4">
        <f t="shared" si="8"/>
        <v>0</v>
      </c>
      <c r="L142" s="4">
        <f t="shared" si="9"/>
        <v>0</v>
      </c>
      <c r="N142" s="4">
        <v>0</v>
      </c>
      <c r="O142" s="4">
        <v>1</v>
      </c>
      <c r="P142" s="4">
        <f t="shared" si="10"/>
        <v>0</v>
      </c>
      <c r="Q142" s="4">
        <f t="shared" si="11"/>
        <v>0</v>
      </c>
    </row>
    <row r="143" spans="1:17" ht="12.75">
      <c r="A143" t="str">
        <f>HYPERLINK("http://bioinformatics.ubc.ca/Gemma/expressionExperiment/showExpressionExperiment.html?id=374","374")</f>
        <v>374</v>
      </c>
      <c r="B143" t="s">
        <v>286</v>
      </c>
      <c r="C143" t="s">
        <v>287</v>
      </c>
      <c r="G143" s="3" t="s">
        <v>288</v>
      </c>
      <c r="H143" s="4">
        <v>1</v>
      </c>
      <c r="I143" s="4">
        <v>0</v>
      </c>
      <c r="K143" s="4">
        <f t="shared" si="8"/>
        <v>0</v>
      </c>
      <c r="L143" s="4">
        <f t="shared" si="9"/>
        <v>0</v>
      </c>
      <c r="N143" s="4">
        <v>0</v>
      </c>
      <c r="O143" s="4">
        <v>1</v>
      </c>
      <c r="P143" s="4">
        <f t="shared" si="10"/>
        <v>0</v>
      </c>
      <c r="Q143" s="4">
        <f t="shared" si="11"/>
        <v>0</v>
      </c>
    </row>
    <row r="144" spans="1:17" ht="12.75">
      <c r="A144" t="str">
        <f>HYPERLINK("http://bioinformatics.ubc.ca/Gemma/expressionExperiment/showExpressionExperiment.html?id=699","699")</f>
        <v>699</v>
      </c>
      <c r="B144" t="s">
        <v>289</v>
      </c>
      <c r="C144" t="s">
        <v>290</v>
      </c>
      <c r="G144" s="3"/>
      <c r="H144" s="4">
        <v>1</v>
      </c>
      <c r="I144" s="4">
        <v>0</v>
      </c>
      <c r="K144" s="4">
        <f t="shared" si="8"/>
        <v>0</v>
      </c>
      <c r="L144" s="4">
        <f t="shared" si="9"/>
        <v>0</v>
      </c>
      <c r="N144" s="4">
        <v>0</v>
      </c>
      <c r="O144" s="4">
        <v>1</v>
      </c>
      <c r="P144" s="4">
        <f t="shared" si="10"/>
        <v>0</v>
      </c>
      <c r="Q144" s="4">
        <f t="shared" si="11"/>
        <v>0</v>
      </c>
    </row>
    <row r="145" spans="1:17" ht="12.75">
      <c r="A145" t="str">
        <f>HYPERLINK("http://bioinformatics.ubc.ca/Gemma/expressionExperiment/showExpressionExperiment.html?id=221","221")</f>
        <v>221</v>
      </c>
      <c r="B145" t="s">
        <v>291</v>
      </c>
      <c r="C145" t="s">
        <v>292</v>
      </c>
      <c r="G145" s="3"/>
      <c r="H145" s="4">
        <v>1</v>
      </c>
      <c r="I145" s="4">
        <v>0</v>
      </c>
      <c r="K145" s="4">
        <f t="shared" si="8"/>
        <v>0</v>
      </c>
      <c r="L145" s="4">
        <f t="shared" si="9"/>
        <v>0</v>
      </c>
      <c r="N145" s="4">
        <v>0</v>
      </c>
      <c r="O145" s="4">
        <v>1</v>
      </c>
      <c r="P145" s="4">
        <f t="shared" si="10"/>
        <v>0</v>
      </c>
      <c r="Q145" s="4">
        <f t="shared" si="11"/>
        <v>0</v>
      </c>
    </row>
    <row r="146" spans="1:17" ht="12.75">
      <c r="A146" t="str">
        <f>HYPERLINK("http://bioinformatics.ubc.ca/Gemma/expressionExperiment/showExpressionExperiment.html?id=245","245")</f>
        <v>245</v>
      </c>
      <c r="B146" t="s">
        <v>293</v>
      </c>
      <c r="C146" t="s">
        <v>294</v>
      </c>
      <c r="G146" s="3"/>
      <c r="H146" s="4">
        <v>1</v>
      </c>
      <c r="I146" s="4">
        <v>0</v>
      </c>
      <c r="K146" s="4">
        <f t="shared" si="8"/>
        <v>0</v>
      </c>
      <c r="L146" s="4">
        <f t="shared" si="9"/>
        <v>0</v>
      </c>
      <c r="N146" s="4">
        <v>0</v>
      </c>
      <c r="O146" s="4">
        <v>1</v>
      </c>
      <c r="P146" s="4">
        <f t="shared" si="10"/>
        <v>0</v>
      </c>
      <c r="Q146" s="4">
        <f t="shared" si="11"/>
        <v>0</v>
      </c>
    </row>
    <row r="147" spans="1:17" ht="12.75">
      <c r="A147" t="str">
        <f>HYPERLINK("http://bioinformatics.ubc.ca/Gemma/expressionExperiment/showExpressionExperiment.html?id=617","617")</f>
        <v>617</v>
      </c>
      <c r="B147" t="s">
        <v>243</v>
      </c>
      <c r="C147" t="s">
        <v>244</v>
      </c>
      <c r="G147" s="3"/>
      <c r="H147" s="4">
        <v>1</v>
      </c>
      <c r="I147" s="4">
        <v>0</v>
      </c>
      <c r="K147" s="4">
        <f t="shared" si="8"/>
        <v>0</v>
      </c>
      <c r="L147" s="4">
        <f t="shared" si="9"/>
        <v>0</v>
      </c>
      <c r="N147" s="4">
        <v>0</v>
      </c>
      <c r="O147" s="4">
        <v>1</v>
      </c>
      <c r="P147" s="4">
        <f t="shared" si="10"/>
        <v>0</v>
      </c>
      <c r="Q147" s="4">
        <f t="shared" si="11"/>
        <v>0</v>
      </c>
    </row>
    <row r="148" spans="1:17" ht="12.75">
      <c r="A148" t="str">
        <f>HYPERLINK("http://bioinformatics.ubc.ca/Gemma/expressionExperiment/showExpressionExperiment.html?id=54","54")</f>
        <v>54</v>
      </c>
      <c r="B148" t="s">
        <v>295</v>
      </c>
      <c r="C148" t="s">
        <v>296</v>
      </c>
      <c r="G148" s="3"/>
      <c r="H148" s="4">
        <v>1</v>
      </c>
      <c r="I148" s="4">
        <v>0</v>
      </c>
      <c r="K148" s="4">
        <f t="shared" si="8"/>
        <v>0</v>
      </c>
      <c r="L148" s="4">
        <f t="shared" si="9"/>
        <v>0</v>
      </c>
      <c r="N148" s="4">
        <v>0</v>
      </c>
      <c r="O148" s="4">
        <v>1</v>
      </c>
      <c r="P148" s="4">
        <f t="shared" si="10"/>
        <v>0</v>
      </c>
      <c r="Q148" s="4">
        <f t="shared" si="11"/>
        <v>0</v>
      </c>
    </row>
    <row r="149" spans="1:17" ht="12.75">
      <c r="A149" t="str">
        <f>HYPERLINK("http://bioinformatics.ubc.ca/Gemma/expressionExperiment/showExpressionExperiment.html?id=403","403")</f>
        <v>403</v>
      </c>
      <c r="B149" t="s">
        <v>297</v>
      </c>
      <c r="C149" t="s">
        <v>298</v>
      </c>
      <c r="G149" s="3"/>
      <c r="H149" s="4">
        <v>1</v>
      </c>
      <c r="I149" s="4">
        <v>0</v>
      </c>
      <c r="K149" s="4">
        <f t="shared" si="8"/>
        <v>0</v>
      </c>
      <c r="L149" s="4">
        <f t="shared" si="9"/>
        <v>0</v>
      </c>
      <c r="N149" s="4">
        <v>0</v>
      </c>
      <c r="O149" s="4">
        <v>1</v>
      </c>
      <c r="P149" s="4">
        <f t="shared" si="10"/>
        <v>0</v>
      </c>
      <c r="Q149" s="4">
        <f t="shared" si="11"/>
        <v>0</v>
      </c>
    </row>
    <row r="150" spans="1:17" ht="12.75">
      <c r="A150" t="str">
        <f>HYPERLINK("http://bioinformatics.ubc.ca/Gemma/expressionExperiment/showExpressionExperiment.html?id=619","619")</f>
        <v>619</v>
      </c>
      <c r="B150" t="s">
        <v>164</v>
      </c>
      <c r="C150" t="s">
        <v>165</v>
      </c>
      <c r="G150" s="3"/>
      <c r="H150" s="4">
        <v>1</v>
      </c>
      <c r="I150" s="4">
        <v>0</v>
      </c>
      <c r="K150" s="4">
        <f t="shared" si="8"/>
        <v>0</v>
      </c>
      <c r="L150" s="4">
        <f t="shared" si="9"/>
        <v>0</v>
      </c>
      <c r="N150" s="4">
        <v>0</v>
      </c>
      <c r="O150" s="4">
        <v>1</v>
      </c>
      <c r="P150" s="4">
        <f t="shared" si="10"/>
        <v>0</v>
      </c>
      <c r="Q150" s="4">
        <f t="shared" si="11"/>
        <v>0</v>
      </c>
    </row>
    <row r="151" spans="1:17" ht="12.75">
      <c r="A151" t="str">
        <f>HYPERLINK("http://bioinformatics.ubc.ca/Gemma/expressionExperiment/showExpressionExperiment.html?id=389","389")</f>
        <v>389</v>
      </c>
      <c r="B151" t="s">
        <v>299</v>
      </c>
      <c r="C151" t="s">
        <v>300</v>
      </c>
      <c r="G151" s="3"/>
      <c r="H151" s="4">
        <v>1</v>
      </c>
      <c r="I151" s="4">
        <v>0</v>
      </c>
      <c r="K151" s="4">
        <f t="shared" si="8"/>
        <v>0</v>
      </c>
      <c r="L151" s="4">
        <f t="shared" si="9"/>
        <v>0</v>
      </c>
      <c r="N151" s="4">
        <v>0</v>
      </c>
      <c r="O151" s="4">
        <v>1</v>
      </c>
      <c r="P151" s="4">
        <f t="shared" si="10"/>
        <v>0</v>
      </c>
      <c r="Q151" s="4">
        <f t="shared" si="11"/>
        <v>0</v>
      </c>
    </row>
    <row r="152" spans="1:17" ht="12.75">
      <c r="A152" t="str">
        <f>HYPERLINK("http://bioinformatics.ubc.ca/Gemma/expressionExperiment/showExpressionExperiment.html?id=206","206")</f>
        <v>206</v>
      </c>
      <c r="B152" t="s">
        <v>301</v>
      </c>
      <c r="C152" t="s">
        <v>302</v>
      </c>
      <c r="G152" s="3"/>
      <c r="H152" s="4">
        <v>1</v>
      </c>
      <c r="I152" s="4">
        <v>0</v>
      </c>
      <c r="K152" s="4">
        <f t="shared" si="8"/>
        <v>0</v>
      </c>
      <c r="L152" s="4">
        <f t="shared" si="9"/>
        <v>0</v>
      </c>
      <c r="N152" s="4">
        <v>0</v>
      </c>
      <c r="O152" s="4">
        <v>1</v>
      </c>
      <c r="P152" s="4">
        <f t="shared" si="10"/>
        <v>0</v>
      </c>
      <c r="Q152" s="4">
        <f t="shared" si="11"/>
        <v>0</v>
      </c>
    </row>
    <row r="153" spans="1:17" ht="12.75">
      <c r="A153" t="str">
        <f>HYPERLINK("http://bioinformatics.ubc.ca/Gemma/expressionExperiment/showExpressionExperiment.html?id=288","288")</f>
        <v>288</v>
      </c>
      <c r="B153" t="s">
        <v>303</v>
      </c>
      <c r="C153" t="s">
        <v>304</v>
      </c>
      <c r="G153" s="3"/>
      <c r="H153" s="4">
        <v>1</v>
      </c>
      <c r="I153" s="4">
        <v>0</v>
      </c>
      <c r="K153" s="4">
        <f t="shared" si="8"/>
        <v>0</v>
      </c>
      <c r="L153" s="4">
        <f t="shared" si="9"/>
        <v>0</v>
      </c>
      <c r="N153" s="4">
        <v>0</v>
      </c>
      <c r="O153" s="4">
        <v>1</v>
      </c>
      <c r="P153" s="4">
        <f t="shared" si="10"/>
        <v>0</v>
      </c>
      <c r="Q153" s="4">
        <f t="shared" si="11"/>
        <v>0</v>
      </c>
    </row>
    <row r="154" spans="1:17" ht="12.75">
      <c r="A154" t="str">
        <f>HYPERLINK("http://bioinformatics.ubc.ca/Gemma/expressionExperiment/showExpressionExperiment.html?id=544","544")</f>
        <v>544</v>
      </c>
      <c r="B154" t="s">
        <v>305</v>
      </c>
      <c r="C154" t="s">
        <v>306</v>
      </c>
      <c r="G154" s="3"/>
      <c r="H154" s="4">
        <v>1</v>
      </c>
      <c r="I154" s="4">
        <v>0</v>
      </c>
      <c r="K154" s="4">
        <f t="shared" si="8"/>
        <v>0</v>
      </c>
      <c r="L154" s="4">
        <f t="shared" si="9"/>
        <v>0</v>
      </c>
      <c r="N154" s="4">
        <v>0</v>
      </c>
      <c r="O154" s="4">
        <v>1</v>
      </c>
      <c r="P154" s="4">
        <f t="shared" si="10"/>
        <v>0</v>
      </c>
      <c r="Q154" s="4">
        <f t="shared" si="11"/>
        <v>0</v>
      </c>
    </row>
    <row r="155" spans="1:17" ht="12.75">
      <c r="A155" t="str">
        <f>HYPERLINK("http://bioinformatics.ubc.ca/Gemma/expressionExperiment/showExpressionExperiment.html?id=510","510")</f>
        <v>510</v>
      </c>
      <c r="B155" t="s">
        <v>307</v>
      </c>
      <c r="C155" t="s">
        <v>308</v>
      </c>
      <c r="G155" s="3"/>
      <c r="H155" s="4">
        <v>1</v>
      </c>
      <c r="I155" s="4">
        <v>0</v>
      </c>
      <c r="K155" s="4">
        <f t="shared" si="8"/>
        <v>0</v>
      </c>
      <c r="L155" s="4">
        <f t="shared" si="9"/>
        <v>0</v>
      </c>
      <c r="N155" s="4">
        <v>0</v>
      </c>
      <c r="O155" s="4">
        <v>1</v>
      </c>
      <c r="P155" s="4">
        <f t="shared" si="10"/>
        <v>0</v>
      </c>
      <c r="Q155" s="4">
        <f t="shared" si="11"/>
        <v>0</v>
      </c>
    </row>
    <row r="156" spans="1:17" ht="12.75">
      <c r="A156" t="str">
        <f>HYPERLINK("http://bioinformatics.ubc.ca/Gemma/expressionExperiment/showExpressionExperiment.html?id=6","6")</f>
        <v>6</v>
      </c>
      <c r="B156" t="s">
        <v>309</v>
      </c>
      <c r="C156" t="s">
        <v>234</v>
      </c>
      <c r="F156" s="6"/>
      <c r="G156" s="7"/>
      <c r="H156" s="4">
        <v>1</v>
      </c>
      <c r="I156" s="4">
        <v>1</v>
      </c>
      <c r="K156" s="4">
        <f t="shared" si="8"/>
        <v>0</v>
      </c>
      <c r="L156" s="4">
        <f t="shared" si="9"/>
        <v>0</v>
      </c>
      <c r="N156" s="4">
        <v>0</v>
      </c>
      <c r="O156" s="4">
        <v>0</v>
      </c>
      <c r="P156" s="4">
        <f t="shared" si="10"/>
        <v>0</v>
      </c>
      <c r="Q156" s="4">
        <f t="shared" si="11"/>
        <v>0</v>
      </c>
    </row>
    <row r="157" spans="1:17" ht="12.75">
      <c r="A157" t="str">
        <f>HYPERLINK("http://bioinformatics.ubc.ca/Gemma/expressionExperiment/showExpressionExperiment.html?id=528","528")</f>
        <v>528</v>
      </c>
      <c r="B157" t="s">
        <v>188</v>
      </c>
      <c r="C157" t="s">
        <v>189</v>
      </c>
      <c r="G157" s="3"/>
      <c r="H157" s="4">
        <v>1</v>
      </c>
      <c r="I157" s="4">
        <v>0</v>
      </c>
      <c r="K157" s="4">
        <f t="shared" si="8"/>
        <v>0</v>
      </c>
      <c r="L157" s="4">
        <f t="shared" si="9"/>
        <v>0</v>
      </c>
      <c r="N157" s="4">
        <v>0</v>
      </c>
      <c r="O157" s="4">
        <v>1</v>
      </c>
      <c r="P157" s="4">
        <f t="shared" si="10"/>
        <v>0</v>
      </c>
      <c r="Q157" s="4">
        <f t="shared" si="11"/>
        <v>0</v>
      </c>
    </row>
    <row r="158" spans="1:17" ht="12.75">
      <c r="A158" t="str">
        <f>HYPERLINK("http://bioinformatics.ubc.ca/Gemma/expressionExperiment/showExpressionExperiment.html?id=232","232")</f>
        <v>232</v>
      </c>
      <c r="B158" t="s">
        <v>233</v>
      </c>
      <c r="C158" t="s">
        <v>234</v>
      </c>
      <c r="G158" s="3"/>
      <c r="H158" s="4">
        <v>1</v>
      </c>
      <c r="I158" s="4">
        <v>0</v>
      </c>
      <c r="K158" s="4">
        <f t="shared" si="8"/>
        <v>0</v>
      </c>
      <c r="L158" s="4">
        <f t="shared" si="9"/>
        <v>0</v>
      </c>
      <c r="N158" s="4">
        <v>0</v>
      </c>
      <c r="O158" s="4">
        <v>1</v>
      </c>
      <c r="P158" s="4">
        <f t="shared" si="10"/>
        <v>0</v>
      </c>
      <c r="Q158" s="4">
        <f t="shared" si="11"/>
        <v>0</v>
      </c>
    </row>
    <row r="159" spans="1:17" ht="12.75">
      <c r="A159" t="str">
        <f>HYPERLINK("http://bioinformatics.ubc.ca/Gemma/expressionExperiment/showExpressionExperiment.html?id=579","579")</f>
        <v>579</v>
      </c>
      <c r="B159" t="s">
        <v>310</v>
      </c>
      <c r="C159" t="s">
        <v>311</v>
      </c>
      <c r="G159" s="3"/>
      <c r="H159" s="4">
        <v>1</v>
      </c>
      <c r="I159" s="4">
        <v>0</v>
      </c>
      <c r="K159" s="4">
        <f t="shared" si="8"/>
        <v>0</v>
      </c>
      <c r="L159" s="4">
        <f t="shared" si="9"/>
        <v>0</v>
      </c>
      <c r="N159" s="4">
        <v>0</v>
      </c>
      <c r="O159" s="4">
        <v>1</v>
      </c>
      <c r="P159" s="4">
        <f t="shared" si="10"/>
        <v>0</v>
      </c>
      <c r="Q159" s="4">
        <f t="shared" si="11"/>
        <v>0</v>
      </c>
    </row>
    <row r="160" spans="1:17" ht="12.75">
      <c r="A160" t="str">
        <f>HYPERLINK("http://bioinformatics.ubc.ca/Gemma/expressionExperiment/showExpressionExperiment.html?id=159","159")</f>
        <v>159</v>
      </c>
      <c r="B160" t="s">
        <v>312</v>
      </c>
      <c r="C160" t="s">
        <v>313</v>
      </c>
      <c r="G160" s="3"/>
      <c r="H160" s="4">
        <v>1</v>
      </c>
      <c r="I160" s="4">
        <v>0</v>
      </c>
      <c r="K160" s="4">
        <f t="shared" si="8"/>
        <v>0</v>
      </c>
      <c r="L160" s="4">
        <f t="shared" si="9"/>
        <v>0</v>
      </c>
      <c r="N160" s="4">
        <v>0</v>
      </c>
      <c r="O160" s="4">
        <v>1</v>
      </c>
      <c r="P160" s="4">
        <f t="shared" si="10"/>
        <v>0</v>
      </c>
      <c r="Q160" s="4">
        <f t="shared" si="11"/>
        <v>0</v>
      </c>
    </row>
    <row r="161" spans="1:17" ht="12.75">
      <c r="A161" t="str">
        <f>HYPERLINK("http://bioinformatics.ubc.ca/Gemma/expressionExperiment/showExpressionExperiment.html?id=167","167")</f>
        <v>167</v>
      </c>
      <c r="B161" t="s">
        <v>314</v>
      </c>
      <c r="C161" t="s">
        <v>315</v>
      </c>
      <c r="G161" s="3"/>
      <c r="H161" s="4">
        <v>1</v>
      </c>
      <c r="I161" s="4">
        <v>0</v>
      </c>
      <c r="K161" s="4">
        <f t="shared" si="8"/>
        <v>0</v>
      </c>
      <c r="L161" s="4">
        <f t="shared" si="9"/>
        <v>0</v>
      </c>
      <c r="N161" s="4">
        <v>0</v>
      </c>
      <c r="O161" s="4">
        <v>1</v>
      </c>
      <c r="P161" s="4">
        <f t="shared" si="10"/>
        <v>0</v>
      </c>
      <c r="Q161" s="4">
        <f t="shared" si="11"/>
        <v>0</v>
      </c>
    </row>
    <row r="162" spans="1:17" ht="12.75">
      <c r="A162" t="str">
        <f>HYPERLINK("http://bioinformatics.ubc.ca/Gemma/expressionExperiment/showExpressionExperiment.html?id=107","107")</f>
        <v>107</v>
      </c>
      <c r="B162" t="s">
        <v>108</v>
      </c>
      <c r="C162" t="s">
        <v>109</v>
      </c>
      <c r="G162" s="3"/>
      <c r="H162" s="4">
        <v>1</v>
      </c>
      <c r="I162" s="4">
        <v>0</v>
      </c>
      <c r="K162" s="4">
        <f t="shared" si="8"/>
        <v>0</v>
      </c>
      <c r="L162" s="4">
        <f t="shared" si="9"/>
        <v>0</v>
      </c>
      <c r="N162" s="4">
        <v>0</v>
      </c>
      <c r="O162" s="4">
        <v>1</v>
      </c>
      <c r="P162" s="4">
        <f t="shared" si="10"/>
        <v>0</v>
      </c>
      <c r="Q162" s="4">
        <f t="shared" si="11"/>
        <v>0</v>
      </c>
    </row>
    <row r="163" spans="1:17" ht="12.75">
      <c r="A163" t="str">
        <f>HYPERLINK("http://bioinformatics.ubc.ca/Gemma/expressionExperiment/showExpressionExperiment.html?id=288","288")</f>
        <v>288</v>
      </c>
      <c r="B163" t="s">
        <v>150</v>
      </c>
      <c r="C163" t="s">
        <v>151</v>
      </c>
      <c r="G163" s="3"/>
      <c r="H163" s="4">
        <v>1</v>
      </c>
      <c r="I163" s="4">
        <v>0</v>
      </c>
      <c r="K163" s="4">
        <f t="shared" si="8"/>
        <v>0</v>
      </c>
      <c r="L163" s="4">
        <f t="shared" si="9"/>
        <v>0</v>
      </c>
      <c r="N163" s="4">
        <v>0</v>
      </c>
      <c r="O163" s="4">
        <v>1</v>
      </c>
      <c r="P163" s="4">
        <f t="shared" si="10"/>
        <v>0</v>
      </c>
      <c r="Q163" s="4">
        <f t="shared" si="11"/>
        <v>0</v>
      </c>
    </row>
    <row r="164" spans="1:17" ht="12.75">
      <c r="A164" t="str">
        <f>HYPERLINK("http://bioinformatics.ubc.ca/Gemma/expressionExperiment/showExpressionExperiment.html?id=206","206")</f>
        <v>206</v>
      </c>
      <c r="B164" t="s">
        <v>262</v>
      </c>
      <c r="C164" t="s">
        <v>263</v>
      </c>
      <c r="G164" s="3"/>
      <c r="H164" s="4">
        <v>1</v>
      </c>
      <c r="I164" s="4">
        <v>0</v>
      </c>
      <c r="K164" s="4">
        <f t="shared" si="8"/>
        <v>0</v>
      </c>
      <c r="L164" s="4">
        <f t="shared" si="9"/>
        <v>0</v>
      </c>
      <c r="N164" s="4">
        <v>0</v>
      </c>
      <c r="O164" s="4">
        <v>1</v>
      </c>
      <c r="P164" s="4">
        <f t="shared" si="10"/>
        <v>0</v>
      </c>
      <c r="Q164" s="4">
        <f t="shared" si="11"/>
        <v>0</v>
      </c>
    </row>
    <row r="165" spans="1:17" ht="12.75">
      <c r="A165" t="str">
        <f>HYPERLINK("http://bioinformatics.ubc.ca/Gemma/expressionExperiment/showExpressionExperiment.html?id=167","167")</f>
        <v>167</v>
      </c>
      <c r="B165" t="s">
        <v>27</v>
      </c>
      <c r="C165" t="s">
        <v>28</v>
      </c>
      <c r="G165" s="3"/>
      <c r="H165" s="4">
        <v>1</v>
      </c>
      <c r="I165" s="4">
        <v>0</v>
      </c>
      <c r="K165" s="4">
        <f t="shared" si="8"/>
        <v>0</v>
      </c>
      <c r="L165" s="4">
        <f t="shared" si="9"/>
        <v>0</v>
      </c>
      <c r="N165" s="4">
        <v>0</v>
      </c>
      <c r="O165" s="4">
        <v>1</v>
      </c>
      <c r="P165" s="4">
        <f t="shared" si="10"/>
        <v>0</v>
      </c>
      <c r="Q165" s="4">
        <f t="shared" si="11"/>
        <v>0</v>
      </c>
    </row>
    <row r="166" spans="1:17" ht="12.75">
      <c r="A166" t="str">
        <f>HYPERLINK("http://bioinformatics.ubc.ca/Gemma/expressionExperiment/showExpressionExperiment.html?id=211","211")</f>
        <v>211</v>
      </c>
      <c r="B166" t="s">
        <v>316</v>
      </c>
      <c r="C166" t="s">
        <v>317</v>
      </c>
      <c r="G166" s="3"/>
      <c r="H166" s="4">
        <v>1</v>
      </c>
      <c r="I166" s="4">
        <v>0</v>
      </c>
      <c r="K166" s="4">
        <f t="shared" si="8"/>
        <v>0</v>
      </c>
      <c r="L166" s="4">
        <f t="shared" si="9"/>
        <v>0</v>
      </c>
      <c r="N166" s="4">
        <v>0</v>
      </c>
      <c r="O166" s="4">
        <v>1</v>
      </c>
      <c r="P166" s="4">
        <f t="shared" si="10"/>
        <v>0</v>
      </c>
      <c r="Q166" s="4">
        <f t="shared" si="11"/>
        <v>0</v>
      </c>
    </row>
    <row r="167" spans="1:17" ht="12.75">
      <c r="A167" t="str">
        <f>HYPERLINK("http://bioinformatics.ubc.ca/Gemma/expressionExperiment/showExpressionExperiment.html?id=484","484")</f>
        <v>484</v>
      </c>
      <c r="B167" t="s">
        <v>318</v>
      </c>
      <c r="C167" t="s">
        <v>319</v>
      </c>
      <c r="G167" s="3"/>
      <c r="H167" s="4">
        <v>1</v>
      </c>
      <c r="I167" s="4">
        <v>0</v>
      </c>
      <c r="K167" s="4">
        <f t="shared" si="8"/>
        <v>0</v>
      </c>
      <c r="L167" s="4">
        <f t="shared" si="9"/>
        <v>0</v>
      </c>
      <c r="N167" s="4">
        <v>0</v>
      </c>
      <c r="O167" s="4">
        <v>1</v>
      </c>
      <c r="P167" s="4">
        <f t="shared" si="10"/>
        <v>0</v>
      </c>
      <c r="Q167" s="4">
        <f t="shared" si="11"/>
        <v>0</v>
      </c>
    </row>
    <row r="168" spans="1:17" ht="12.75">
      <c r="A168" t="str">
        <f>HYPERLINK("http://bioinformatics.ubc.ca/Gemma/expressionExperiment/showExpressionExperiment.html?id=484","484")</f>
        <v>484</v>
      </c>
      <c r="B168" t="s">
        <v>199</v>
      </c>
      <c r="C168" t="s">
        <v>200</v>
      </c>
      <c r="G168" s="3"/>
      <c r="H168" s="4">
        <v>1</v>
      </c>
      <c r="I168" s="4">
        <v>0</v>
      </c>
      <c r="K168" s="4">
        <f t="shared" si="8"/>
        <v>0</v>
      </c>
      <c r="L168" s="4">
        <f t="shared" si="9"/>
        <v>0</v>
      </c>
      <c r="N168" s="4">
        <v>0</v>
      </c>
      <c r="O168" s="4">
        <v>1</v>
      </c>
      <c r="P168" s="4">
        <f t="shared" si="10"/>
        <v>0</v>
      </c>
      <c r="Q168" s="4">
        <f t="shared" si="11"/>
        <v>0</v>
      </c>
    </row>
    <row r="169" spans="1:17" ht="12.75">
      <c r="A169" t="str">
        <f>HYPERLINK("http://bioinformatics.ubc.ca/Gemma/expressionExperiment/showExpressionExperiment.html?id=211","211")</f>
        <v>211</v>
      </c>
      <c r="B169" t="s">
        <v>320</v>
      </c>
      <c r="C169" t="s">
        <v>321</v>
      </c>
      <c r="G169" s="3"/>
      <c r="H169" s="4">
        <v>1</v>
      </c>
      <c r="I169" s="4">
        <v>0</v>
      </c>
      <c r="K169" s="4">
        <f t="shared" si="8"/>
        <v>0</v>
      </c>
      <c r="L169" s="4">
        <f t="shared" si="9"/>
        <v>0</v>
      </c>
      <c r="N169" s="4">
        <v>0</v>
      </c>
      <c r="O169" s="4">
        <v>1</v>
      </c>
      <c r="P169" s="4">
        <f t="shared" si="10"/>
        <v>0</v>
      </c>
      <c r="Q169" s="4">
        <f t="shared" si="11"/>
        <v>0</v>
      </c>
    </row>
    <row r="170" spans="1:17" ht="12.75">
      <c r="A170" t="str">
        <f>HYPERLINK("http://bioinformatics.ubc.ca/Gemma/expressionExperiment/showExpressionExperiment.html?id=484","484")</f>
        <v>484</v>
      </c>
      <c r="B170" t="s">
        <v>146</v>
      </c>
      <c r="C170" t="s">
        <v>147</v>
      </c>
      <c r="G170" s="3"/>
      <c r="H170" s="4">
        <v>1</v>
      </c>
      <c r="I170" s="4">
        <v>0</v>
      </c>
      <c r="K170" s="4">
        <f t="shared" si="8"/>
        <v>0</v>
      </c>
      <c r="L170" s="4">
        <f t="shared" si="9"/>
        <v>0</v>
      </c>
      <c r="N170" s="4">
        <v>0</v>
      </c>
      <c r="O170" s="4">
        <v>1</v>
      </c>
      <c r="P170" s="4">
        <f t="shared" si="10"/>
        <v>0</v>
      </c>
      <c r="Q170" s="4">
        <f t="shared" si="11"/>
        <v>0</v>
      </c>
    </row>
    <row r="171" spans="1:17" ht="12.75">
      <c r="A171" t="str">
        <f>HYPERLINK("http://bioinformatics.ubc.ca/Gemma/expressionExperiment/showExpressionExperiment.html?id=137","137")</f>
        <v>137</v>
      </c>
      <c r="B171" t="s">
        <v>322</v>
      </c>
      <c r="C171" t="s">
        <v>323</v>
      </c>
      <c r="D171" t="s">
        <v>11</v>
      </c>
      <c r="G171" s="3"/>
      <c r="H171" s="4">
        <v>1</v>
      </c>
      <c r="I171" s="4">
        <v>1</v>
      </c>
      <c r="K171" s="4">
        <f t="shared" si="8"/>
        <v>1</v>
      </c>
      <c r="L171" s="4">
        <f t="shared" si="9"/>
        <v>0</v>
      </c>
      <c r="N171" s="4">
        <v>0</v>
      </c>
      <c r="O171" s="4">
        <v>0</v>
      </c>
      <c r="P171" s="4">
        <f t="shared" si="10"/>
        <v>0</v>
      </c>
      <c r="Q171" s="4">
        <f t="shared" si="11"/>
        <v>1</v>
      </c>
    </row>
    <row r="172" spans="1:17" ht="25.5">
      <c r="A172" t="str">
        <f>HYPERLINK("http://bioinformatics.ubc.ca/Gemma/expressionExperiment/showExpressionExperiment.html?id=639","639")</f>
        <v>639</v>
      </c>
      <c r="B172" t="s">
        <v>324</v>
      </c>
      <c r="C172" t="s">
        <v>325</v>
      </c>
      <c r="G172" s="3" t="s">
        <v>326</v>
      </c>
      <c r="H172" s="4">
        <v>1</v>
      </c>
      <c r="I172" s="4">
        <v>0</v>
      </c>
      <c r="K172" s="4">
        <f t="shared" si="8"/>
        <v>0</v>
      </c>
      <c r="L172" s="4">
        <f t="shared" si="9"/>
        <v>0</v>
      </c>
      <c r="N172" s="4">
        <v>0</v>
      </c>
      <c r="O172" s="4">
        <v>1</v>
      </c>
      <c r="P172" s="4">
        <f t="shared" si="10"/>
        <v>0</v>
      </c>
      <c r="Q172" s="4">
        <f t="shared" si="11"/>
        <v>0</v>
      </c>
    </row>
    <row r="173" spans="1:17" ht="12.75">
      <c r="A173" t="str">
        <f>HYPERLINK("http://bioinformatics.ubc.ca/Gemma/expressionExperiment/showExpressionExperiment.html?id=368","368")</f>
        <v>368</v>
      </c>
      <c r="B173" t="s">
        <v>233</v>
      </c>
      <c r="C173" t="s">
        <v>234</v>
      </c>
      <c r="G173" s="3"/>
      <c r="H173" s="4">
        <v>1</v>
      </c>
      <c r="I173" s="4">
        <v>0</v>
      </c>
      <c r="K173" s="4">
        <f t="shared" si="8"/>
        <v>0</v>
      </c>
      <c r="L173" s="4">
        <f t="shared" si="9"/>
        <v>0</v>
      </c>
      <c r="N173" s="4">
        <v>0</v>
      </c>
      <c r="O173" s="4">
        <v>1</v>
      </c>
      <c r="P173" s="4">
        <f t="shared" si="10"/>
        <v>0</v>
      </c>
      <c r="Q173" s="4">
        <f t="shared" si="11"/>
        <v>0</v>
      </c>
    </row>
    <row r="174" spans="1:17" ht="12.75">
      <c r="A174" t="str">
        <f>HYPERLINK("http://bioinformatics.ubc.ca/Gemma/expressionExperiment/showExpressionExperiment.html?id=206","206")</f>
        <v>206</v>
      </c>
      <c r="B174" t="s">
        <v>327</v>
      </c>
      <c r="C174" t="s">
        <v>328</v>
      </c>
      <c r="G174" s="3"/>
      <c r="H174" s="4">
        <v>1</v>
      </c>
      <c r="I174" s="4">
        <v>0</v>
      </c>
      <c r="K174" s="4">
        <f t="shared" si="8"/>
        <v>0</v>
      </c>
      <c r="L174" s="4">
        <f t="shared" si="9"/>
        <v>0</v>
      </c>
      <c r="N174" s="4">
        <v>0</v>
      </c>
      <c r="O174" s="4">
        <v>1</v>
      </c>
      <c r="P174" s="4">
        <f t="shared" si="10"/>
        <v>0</v>
      </c>
      <c r="Q174" s="4">
        <f t="shared" si="11"/>
        <v>0</v>
      </c>
    </row>
    <row r="175" spans="1:17" ht="12.75">
      <c r="A175" t="str">
        <f>HYPERLINK("http://bioinformatics.ubc.ca/Gemma/expressionExperiment/showExpressionExperiment.html?id=522","522")</f>
        <v>522</v>
      </c>
      <c r="B175" t="s">
        <v>156</v>
      </c>
      <c r="C175" t="s">
        <v>157</v>
      </c>
      <c r="G175" s="3"/>
      <c r="H175" s="4">
        <v>1</v>
      </c>
      <c r="I175" s="4">
        <v>0</v>
      </c>
      <c r="K175" s="4">
        <f t="shared" si="8"/>
        <v>0</v>
      </c>
      <c r="L175" s="4">
        <f t="shared" si="9"/>
        <v>0</v>
      </c>
      <c r="N175" s="4">
        <v>0</v>
      </c>
      <c r="O175" s="4">
        <v>1</v>
      </c>
      <c r="P175" s="4">
        <f t="shared" si="10"/>
        <v>0</v>
      </c>
      <c r="Q175" s="4">
        <f t="shared" si="11"/>
        <v>0</v>
      </c>
    </row>
    <row r="176" spans="1:17" ht="12.75">
      <c r="A176" t="str">
        <f>HYPERLINK("http://bioinformatics.ubc.ca/Gemma/expressionExperiment/showExpressionExperiment.html?id=613","613")</f>
        <v>613</v>
      </c>
      <c r="B176" t="s">
        <v>329</v>
      </c>
      <c r="C176" t="s">
        <v>330</v>
      </c>
      <c r="G176" s="3" t="s">
        <v>331</v>
      </c>
      <c r="H176" s="4">
        <v>1</v>
      </c>
      <c r="I176" s="4">
        <v>0</v>
      </c>
      <c r="K176" s="4">
        <f t="shared" si="8"/>
        <v>0</v>
      </c>
      <c r="L176" s="4">
        <f t="shared" si="9"/>
        <v>0</v>
      </c>
      <c r="N176" s="4">
        <v>0</v>
      </c>
      <c r="O176" s="4">
        <v>1</v>
      </c>
      <c r="P176" s="4">
        <f t="shared" si="10"/>
        <v>0</v>
      </c>
      <c r="Q176" s="4">
        <f t="shared" si="11"/>
        <v>0</v>
      </c>
    </row>
    <row r="177" spans="1:17" ht="12.75">
      <c r="A177" t="str">
        <f>HYPERLINK("http://bioinformatics.ubc.ca/Gemma/expressionExperiment/showExpressionExperiment.html?id=639","639")</f>
        <v>639</v>
      </c>
      <c r="B177" t="s">
        <v>332</v>
      </c>
      <c r="C177" t="s">
        <v>333</v>
      </c>
      <c r="G177" s="3"/>
      <c r="H177" s="4">
        <v>1</v>
      </c>
      <c r="I177" s="4">
        <v>0</v>
      </c>
      <c r="K177" s="4">
        <f t="shared" si="8"/>
        <v>0</v>
      </c>
      <c r="L177" s="4">
        <f t="shared" si="9"/>
        <v>0</v>
      </c>
      <c r="N177" s="4">
        <v>0</v>
      </c>
      <c r="O177" s="4">
        <v>1</v>
      </c>
      <c r="P177" s="4">
        <f t="shared" si="10"/>
        <v>0</v>
      </c>
      <c r="Q177" s="4">
        <f t="shared" si="11"/>
        <v>0</v>
      </c>
    </row>
    <row r="178" spans="1:17" ht="12.75">
      <c r="A178" t="str">
        <f>HYPERLINK("http://bioinformatics.ubc.ca/Gemma/expressionExperiment/showExpressionExperiment.html?id=241","241")</f>
        <v>241</v>
      </c>
      <c r="B178" t="s">
        <v>334</v>
      </c>
      <c r="C178" t="s">
        <v>335</v>
      </c>
      <c r="G178" s="3"/>
      <c r="H178" s="4">
        <v>1</v>
      </c>
      <c r="I178" s="4">
        <v>0</v>
      </c>
      <c r="K178" s="4">
        <f t="shared" si="8"/>
        <v>0</v>
      </c>
      <c r="L178" s="4">
        <f t="shared" si="9"/>
        <v>0</v>
      </c>
      <c r="N178" s="4">
        <v>0</v>
      </c>
      <c r="O178" s="4">
        <v>1</v>
      </c>
      <c r="P178" s="4">
        <f t="shared" si="10"/>
        <v>0</v>
      </c>
      <c r="Q178" s="4">
        <f t="shared" si="11"/>
        <v>0</v>
      </c>
    </row>
    <row r="179" spans="1:17" ht="12.75">
      <c r="A179" t="str">
        <f>HYPERLINK("http://bioinformatics.ubc.ca/Gemma/expressionExperiment/showExpressionExperiment.html?id=54","54")</f>
        <v>54</v>
      </c>
      <c r="B179" t="s">
        <v>336</v>
      </c>
      <c r="C179" t="s">
        <v>337</v>
      </c>
      <c r="G179" s="3"/>
      <c r="H179" s="4">
        <v>1</v>
      </c>
      <c r="I179" s="4">
        <v>0</v>
      </c>
      <c r="K179" s="4">
        <f t="shared" si="8"/>
        <v>0</v>
      </c>
      <c r="L179" s="4">
        <f t="shared" si="9"/>
        <v>0</v>
      </c>
      <c r="N179" s="4">
        <v>0</v>
      </c>
      <c r="O179" s="4">
        <v>1</v>
      </c>
      <c r="P179" s="4">
        <f t="shared" si="10"/>
        <v>0</v>
      </c>
      <c r="Q179" s="4">
        <f t="shared" si="11"/>
        <v>0</v>
      </c>
    </row>
    <row r="180" spans="1:17" ht="12.75">
      <c r="A180" t="str">
        <f>HYPERLINK("http://bioinformatics.ubc.ca/Gemma/expressionExperiment/showExpressionExperiment.html?id=140","140")</f>
        <v>140</v>
      </c>
      <c r="B180" t="s">
        <v>336</v>
      </c>
      <c r="C180" t="s">
        <v>337</v>
      </c>
      <c r="G180" s="3"/>
      <c r="H180" s="4">
        <v>1</v>
      </c>
      <c r="I180" s="4">
        <v>0</v>
      </c>
      <c r="K180" s="4">
        <f t="shared" si="8"/>
        <v>0</v>
      </c>
      <c r="L180" s="4">
        <f t="shared" si="9"/>
        <v>0</v>
      </c>
      <c r="N180" s="4">
        <v>0</v>
      </c>
      <c r="O180" s="4">
        <v>1</v>
      </c>
      <c r="P180" s="4">
        <f t="shared" si="10"/>
        <v>0</v>
      </c>
      <c r="Q180" s="4">
        <f t="shared" si="11"/>
        <v>0</v>
      </c>
    </row>
    <row r="181" spans="1:17" ht="12.75">
      <c r="A181" t="str">
        <f>HYPERLINK("http://bioinformatics.ubc.ca/Gemma/expressionExperiment/showExpressionExperiment.html?id=302","302")</f>
        <v>302</v>
      </c>
      <c r="B181" t="s">
        <v>338</v>
      </c>
      <c r="C181" t="s">
        <v>339</v>
      </c>
      <c r="G181" s="3"/>
      <c r="H181" s="4">
        <v>1</v>
      </c>
      <c r="I181" s="4">
        <v>0</v>
      </c>
      <c r="K181" s="4">
        <f t="shared" si="8"/>
        <v>0</v>
      </c>
      <c r="L181" s="4">
        <f t="shared" si="9"/>
        <v>0</v>
      </c>
      <c r="N181" s="4">
        <v>0</v>
      </c>
      <c r="O181" s="4">
        <v>1</v>
      </c>
      <c r="P181" s="4">
        <f t="shared" si="10"/>
        <v>0</v>
      </c>
      <c r="Q181" s="4">
        <f t="shared" si="11"/>
        <v>0</v>
      </c>
    </row>
    <row r="182" spans="1:17" ht="12.75">
      <c r="A182" t="str">
        <f>HYPERLINK("http://bioinformatics.ubc.ca/Gemma/expressionExperiment/showExpressionExperiment.html?id=484","484")</f>
        <v>484</v>
      </c>
      <c r="B182" t="s">
        <v>340</v>
      </c>
      <c r="C182" t="s">
        <v>341</v>
      </c>
      <c r="G182" s="3"/>
      <c r="H182" s="4">
        <v>1</v>
      </c>
      <c r="I182" s="4">
        <v>0</v>
      </c>
      <c r="K182" s="4">
        <f t="shared" si="8"/>
        <v>0</v>
      </c>
      <c r="L182" s="4">
        <f t="shared" si="9"/>
        <v>0</v>
      </c>
      <c r="N182" s="4">
        <v>0</v>
      </c>
      <c r="O182" s="4">
        <v>1</v>
      </c>
      <c r="P182" s="4">
        <f t="shared" si="10"/>
        <v>0</v>
      </c>
      <c r="Q182" s="4">
        <f t="shared" si="11"/>
        <v>0</v>
      </c>
    </row>
    <row r="183" spans="1:17" ht="12.75">
      <c r="A183" t="str">
        <f>HYPERLINK("http://bioinformatics.ubc.ca/Gemma/expressionExperiment/showExpressionExperiment.html?id=533","533")</f>
        <v>533</v>
      </c>
      <c r="B183" t="s">
        <v>104</v>
      </c>
      <c r="C183" t="s">
        <v>105</v>
      </c>
      <c r="H183" s="4">
        <v>1</v>
      </c>
      <c r="I183" s="4">
        <v>0</v>
      </c>
      <c r="K183" s="4">
        <f t="shared" si="8"/>
        <v>0</v>
      </c>
      <c r="L183" s="4">
        <f t="shared" si="9"/>
        <v>0</v>
      </c>
      <c r="N183" s="4">
        <v>0</v>
      </c>
      <c r="O183" s="4">
        <v>1</v>
      </c>
      <c r="P183" s="4">
        <f t="shared" si="10"/>
        <v>0</v>
      </c>
      <c r="Q183" s="4">
        <f t="shared" si="11"/>
        <v>0</v>
      </c>
    </row>
    <row r="184" spans="1:17" ht="12.75">
      <c r="A184" t="str">
        <f>HYPERLINK("http://bioinformatics.ubc.ca/Gemma/expressionExperiment/showExpressionExperiment.html?id=211","211")</f>
        <v>211</v>
      </c>
      <c r="B184" t="s">
        <v>243</v>
      </c>
      <c r="C184" t="s">
        <v>244</v>
      </c>
      <c r="G184" s="3"/>
      <c r="H184" s="4">
        <v>1</v>
      </c>
      <c r="I184" s="4">
        <v>0</v>
      </c>
      <c r="K184" s="4">
        <f t="shared" si="8"/>
        <v>0</v>
      </c>
      <c r="L184" s="4">
        <f t="shared" si="9"/>
        <v>0</v>
      </c>
      <c r="N184" s="4">
        <v>0</v>
      </c>
      <c r="O184" s="4">
        <v>1</v>
      </c>
      <c r="P184" s="4">
        <f t="shared" si="10"/>
        <v>0</v>
      </c>
      <c r="Q184" s="4">
        <f t="shared" si="11"/>
        <v>0</v>
      </c>
    </row>
    <row r="185" spans="1:17" ht="12.75">
      <c r="A185" t="str">
        <f>HYPERLINK("http://bioinformatics.ubc.ca/Gemma/expressionExperiment/showExpressionExperiment.html?id=137","137")</f>
        <v>137</v>
      </c>
      <c r="B185" t="s">
        <v>342</v>
      </c>
      <c r="C185" t="s">
        <v>343</v>
      </c>
      <c r="G185" s="3"/>
      <c r="H185" s="4">
        <v>1</v>
      </c>
      <c r="I185" s="4">
        <v>0</v>
      </c>
      <c r="K185" s="4">
        <f t="shared" si="8"/>
        <v>0</v>
      </c>
      <c r="L185" s="4">
        <f t="shared" si="9"/>
        <v>0</v>
      </c>
      <c r="N185" s="4">
        <v>0</v>
      </c>
      <c r="O185" s="4">
        <v>1</v>
      </c>
      <c r="P185" s="4">
        <f t="shared" si="10"/>
        <v>0</v>
      </c>
      <c r="Q185" s="4">
        <f t="shared" si="11"/>
        <v>0</v>
      </c>
    </row>
    <row r="186" spans="1:17" ht="12.75">
      <c r="A186" t="str">
        <f>HYPERLINK("http://bioinformatics.ubc.ca/Gemma/expressionExperiment/showExpressionExperiment.html?id=241","241")</f>
        <v>241</v>
      </c>
      <c r="B186" t="s">
        <v>344</v>
      </c>
      <c r="C186" t="s">
        <v>345</v>
      </c>
      <c r="G186" s="3"/>
      <c r="H186" s="4">
        <v>1</v>
      </c>
      <c r="I186" s="4">
        <v>0</v>
      </c>
      <c r="K186" s="4">
        <f t="shared" si="8"/>
        <v>0</v>
      </c>
      <c r="L186" s="4">
        <f t="shared" si="9"/>
        <v>0</v>
      </c>
      <c r="N186" s="4">
        <v>0</v>
      </c>
      <c r="O186" s="4">
        <v>1</v>
      </c>
      <c r="P186" s="4">
        <f t="shared" si="10"/>
        <v>0</v>
      </c>
      <c r="Q186" s="4">
        <f t="shared" si="11"/>
        <v>0</v>
      </c>
    </row>
    <row r="187" spans="1:17" ht="12.75">
      <c r="A187" t="str">
        <f>HYPERLINK("http://bioinformatics.ubc.ca/Gemma/expressionExperiment/showExpressionExperiment.html?id=2","2")</f>
        <v>2</v>
      </c>
      <c r="B187" t="s">
        <v>9</v>
      </c>
      <c r="C187" t="s">
        <v>10</v>
      </c>
      <c r="G187" s="3"/>
      <c r="H187" s="4">
        <v>1</v>
      </c>
      <c r="I187" s="4">
        <v>0</v>
      </c>
      <c r="K187" s="4">
        <f t="shared" si="8"/>
        <v>0</v>
      </c>
      <c r="L187" s="4">
        <f t="shared" si="9"/>
        <v>0</v>
      </c>
      <c r="N187" s="4">
        <v>0</v>
      </c>
      <c r="O187" s="4">
        <v>1</v>
      </c>
      <c r="P187" s="4">
        <f t="shared" si="10"/>
        <v>0</v>
      </c>
      <c r="Q187" s="4">
        <f t="shared" si="11"/>
        <v>0</v>
      </c>
    </row>
    <row r="188" spans="1:17" ht="38.25">
      <c r="A188" t="str">
        <f>HYPERLINK("http://bioinformatics.ubc.ca/Gemma/expressionExperiment/showExpressionExperiment.html?id=454","454")</f>
        <v>454</v>
      </c>
      <c r="B188" t="s">
        <v>346</v>
      </c>
      <c r="C188" t="s">
        <v>347</v>
      </c>
      <c r="E188" t="s">
        <v>96</v>
      </c>
      <c r="F188" s="6"/>
      <c r="G188" s="7" t="s">
        <v>348</v>
      </c>
      <c r="H188" s="4">
        <v>1</v>
      </c>
      <c r="I188" s="4">
        <v>1</v>
      </c>
      <c r="K188" s="4">
        <f t="shared" si="8"/>
        <v>0</v>
      </c>
      <c r="L188" s="4">
        <f t="shared" si="9"/>
        <v>0</v>
      </c>
      <c r="N188" s="4">
        <v>0</v>
      </c>
      <c r="O188" s="4">
        <v>0</v>
      </c>
      <c r="P188" s="4">
        <f t="shared" si="10"/>
        <v>0</v>
      </c>
      <c r="Q188" s="4">
        <f t="shared" si="11"/>
        <v>0</v>
      </c>
    </row>
    <row r="189" spans="1:17" ht="12.75">
      <c r="A189" t="str">
        <f>HYPERLINK("http://bioinformatics.ubc.ca/Gemma/expressionExperiment/showExpressionExperiment.html?id=206","206")</f>
        <v>206</v>
      </c>
      <c r="B189" t="s">
        <v>349</v>
      </c>
      <c r="C189" t="s">
        <v>350</v>
      </c>
      <c r="G189" s="3"/>
      <c r="H189" s="4">
        <v>1</v>
      </c>
      <c r="I189" s="4">
        <v>0</v>
      </c>
      <c r="K189" s="4">
        <f t="shared" si="8"/>
        <v>0</v>
      </c>
      <c r="L189" s="4">
        <f t="shared" si="9"/>
        <v>0</v>
      </c>
      <c r="N189" s="4">
        <v>0</v>
      </c>
      <c r="O189" s="4">
        <v>1</v>
      </c>
      <c r="P189" s="4">
        <f t="shared" si="10"/>
        <v>0</v>
      </c>
      <c r="Q189" s="4">
        <f t="shared" si="11"/>
        <v>0</v>
      </c>
    </row>
    <row r="190" spans="1:17" ht="12.75">
      <c r="A190" t="str">
        <f>HYPERLINK("http://bioinformatics.ubc.ca/Gemma/expressionExperiment/showExpressionExperiment.html?id=647","647")</f>
        <v>647</v>
      </c>
      <c r="B190" t="s">
        <v>351</v>
      </c>
      <c r="C190" t="s">
        <v>352</v>
      </c>
      <c r="G190" s="3"/>
      <c r="H190" s="4">
        <v>1</v>
      </c>
      <c r="I190" s="4">
        <v>0</v>
      </c>
      <c r="K190" s="4">
        <f t="shared" si="8"/>
        <v>0</v>
      </c>
      <c r="L190" s="4">
        <f t="shared" si="9"/>
        <v>0</v>
      </c>
      <c r="N190" s="4">
        <v>0</v>
      </c>
      <c r="O190" s="4">
        <v>1</v>
      </c>
      <c r="P190" s="4">
        <f t="shared" si="10"/>
        <v>0</v>
      </c>
      <c r="Q190" s="4">
        <f t="shared" si="11"/>
        <v>0</v>
      </c>
    </row>
    <row r="191" spans="1:17" ht="12.75">
      <c r="A191" t="str">
        <f>HYPERLINK("http://bioinformatics.ubc.ca/Gemma/expressionExperiment/showExpressionExperiment.html?id=167","167")</f>
        <v>167</v>
      </c>
      <c r="B191" t="s">
        <v>353</v>
      </c>
      <c r="C191" t="s">
        <v>354</v>
      </c>
      <c r="G191" s="3"/>
      <c r="H191" s="4">
        <v>1</v>
      </c>
      <c r="I191" s="4">
        <v>0</v>
      </c>
      <c r="K191" s="4">
        <f t="shared" si="8"/>
        <v>0</v>
      </c>
      <c r="L191" s="4">
        <f t="shared" si="9"/>
        <v>0</v>
      </c>
      <c r="N191" s="4">
        <v>0</v>
      </c>
      <c r="O191" s="4">
        <v>1</v>
      </c>
      <c r="P191" s="4">
        <f t="shared" si="10"/>
        <v>0</v>
      </c>
      <c r="Q191" s="4">
        <f t="shared" si="11"/>
        <v>0</v>
      </c>
    </row>
    <row r="192" spans="1:17" ht="12.75">
      <c r="A192" t="str">
        <f>HYPERLINK("http://bioinformatics.ubc.ca/Gemma/expressionExperiment/showExpressionExperiment.html?id=167","167")</f>
        <v>167</v>
      </c>
      <c r="B192" t="s">
        <v>355</v>
      </c>
      <c r="C192" t="s">
        <v>356</v>
      </c>
      <c r="G192" s="3"/>
      <c r="H192" s="4">
        <v>1</v>
      </c>
      <c r="I192" s="4">
        <v>0</v>
      </c>
      <c r="K192" s="4">
        <f t="shared" si="8"/>
        <v>0</v>
      </c>
      <c r="L192" s="4">
        <f t="shared" si="9"/>
        <v>0</v>
      </c>
      <c r="N192" s="4">
        <v>0</v>
      </c>
      <c r="O192" s="4">
        <v>1</v>
      </c>
      <c r="P192" s="4">
        <f t="shared" si="10"/>
        <v>0</v>
      </c>
      <c r="Q192" s="4">
        <f t="shared" si="11"/>
        <v>0</v>
      </c>
    </row>
    <row r="193" spans="1:17" ht="12.75">
      <c r="A193" t="str">
        <f>HYPERLINK("http://bioinformatics.ubc.ca/Gemma/expressionExperiment/showExpressionExperiment.html?id=559","559")</f>
        <v>559</v>
      </c>
      <c r="B193" t="s">
        <v>357</v>
      </c>
      <c r="C193" t="s">
        <v>358</v>
      </c>
      <c r="G193" s="5" t="s">
        <v>359</v>
      </c>
      <c r="H193" s="4">
        <v>1</v>
      </c>
      <c r="I193" s="4">
        <v>0</v>
      </c>
      <c r="K193" s="4">
        <f t="shared" si="8"/>
        <v>0</v>
      </c>
      <c r="L193" s="4">
        <f t="shared" si="9"/>
        <v>0</v>
      </c>
      <c r="N193" s="4">
        <v>0</v>
      </c>
      <c r="O193" s="4">
        <v>1</v>
      </c>
      <c r="P193" s="4">
        <f t="shared" si="10"/>
        <v>0</v>
      </c>
      <c r="Q193" s="4">
        <f t="shared" si="11"/>
        <v>0</v>
      </c>
    </row>
    <row r="194" spans="1:17" ht="12.75">
      <c r="A194" t="str">
        <f>HYPERLINK("http://bioinformatics.ubc.ca/Gemma/expressionExperiment/showExpressionExperiment.html?id=241","241")</f>
        <v>241</v>
      </c>
      <c r="B194" t="s">
        <v>360</v>
      </c>
      <c r="C194" t="s">
        <v>361</v>
      </c>
      <c r="G194" s="3"/>
      <c r="H194" s="4">
        <v>1</v>
      </c>
      <c r="I194" s="4">
        <v>0</v>
      </c>
      <c r="K194" s="4">
        <f t="shared" si="8"/>
        <v>0</v>
      </c>
      <c r="L194" s="4">
        <f t="shared" si="9"/>
        <v>0</v>
      </c>
      <c r="N194" s="4">
        <v>0</v>
      </c>
      <c r="O194" s="4">
        <v>1</v>
      </c>
      <c r="P194" s="4">
        <f t="shared" si="10"/>
        <v>0</v>
      </c>
      <c r="Q194" s="4">
        <f t="shared" si="11"/>
        <v>0</v>
      </c>
    </row>
    <row r="195" spans="1:17" ht="12.75">
      <c r="A195" t="str">
        <f>HYPERLINK("http://bioinformatics.ubc.ca/Gemma/expressionExperiment/showExpressionExperiment.html?id=406","406")</f>
        <v>406</v>
      </c>
      <c r="B195" t="s">
        <v>180</v>
      </c>
      <c r="C195" t="s">
        <v>181</v>
      </c>
      <c r="G195" s="3"/>
      <c r="H195" s="4">
        <v>1</v>
      </c>
      <c r="I195" s="4">
        <v>0</v>
      </c>
      <c r="K195" s="4">
        <f aca="true" t="shared" si="12" ref="K195:K258">IF(D195="X",1,0)</f>
        <v>0</v>
      </c>
      <c r="L195" s="4">
        <f aca="true" t="shared" si="13" ref="L195:L258">IF(F195="X",1,0)</f>
        <v>0</v>
      </c>
      <c r="N195" s="4">
        <v>0</v>
      </c>
      <c r="O195" s="4">
        <v>1</v>
      </c>
      <c r="P195" s="4">
        <f aca="true" t="shared" si="14" ref="P195:P258">IF(AND(F195="X",EXACT(D195,"")),1,0)</f>
        <v>0</v>
      </c>
      <c r="Q195" s="4">
        <f aca="true" t="shared" si="15" ref="Q195:Q258">IF(AND(D195="X",EXACT(F195,"")),1,0)</f>
        <v>0</v>
      </c>
    </row>
    <row r="196" spans="1:17" ht="12.75">
      <c r="A196" t="str">
        <f>HYPERLINK("http://bioinformatics.ubc.ca/Gemma/expressionExperiment/showExpressionExperiment.html?id=544","544")</f>
        <v>544</v>
      </c>
      <c r="B196" t="s">
        <v>307</v>
      </c>
      <c r="C196" t="s">
        <v>308</v>
      </c>
      <c r="G196" s="3"/>
      <c r="H196" s="4">
        <v>1</v>
      </c>
      <c r="I196" s="4">
        <v>0</v>
      </c>
      <c r="K196" s="4">
        <f t="shared" si="12"/>
        <v>0</v>
      </c>
      <c r="L196" s="4">
        <f t="shared" si="13"/>
        <v>0</v>
      </c>
      <c r="N196" s="4">
        <v>0</v>
      </c>
      <c r="O196" s="4">
        <v>1</v>
      </c>
      <c r="P196" s="4">
        <f t="shared" si="14"/>
        <v>0</v>
      </c>
      <c r="Q196" s="4">
        <f t="shared" si="15"/>
        <v>0</v>
      </c>
    </row>
    <row r="197" spans="1:17" ht="12.75">
      <c r="A197" t="str">
        <f>HYPERLINK("http://bioinformatics.ubc.ca/Gemma/expressionExperiment/showExpressionExperiment.html?id=243","243")</f>
        <v>243</v>
      </c>
      <c r="B197" t="s">
        <v>362</v>
      </c>
      <c r="C197" t="s">
        <v>363</v>
      </c>
      <c r="G197" s="3"/>
      <c r="H197" s="4">
        <v>1</v>
      </c>
      <c r="I197" s="4">
        <v>0</v>
      </c>
      <c r="K197" s="4">
        <f t="shared" si="12"/>
        <v>0</v>
      </c>
      <c r="L197" s="4">
        <f t="shared" si="13"/>
        <v>0</v>
      </c>
      <c r="N197" s="4">
        <v>0</v>
      </c>
      <c r="O197" s="4">
        <v>1</v>
      </c>
      <c r="P197" s="4">
        <f t="shared" si="14"/>
        <v>0</v>
      </c>
      <c r="Q197" s="4">
        <f t="shared" si="15"/>
        <v>0</v>
      </c>
    </row>
    <row r="198" spans="1:17" ht="12.75">
      <c r="A198" t="str">
        <f>HYPERLINK("http://bioinformatics.ubc.ca/Gemma/expressionExperiment/showExpressionExperiment.html?id=597","597")</f>
        <v>597</v>
      </c>
      <c r="B198" t="s">
        <v>243</v>
      </c>
      <c r="C198" t="s">
        <v>244</v>
      </c>
      <c r="E198" t="s">
        <v>29</v>
      </c>
      <c r="F198" t="s">
        <v>11</v>
      </c>
      <c r="G198" s="3" t="s">
        <v>364</v>
      </c>
      <c r="H198" s="4">
        <v>1</v>
      </c>
      <c r="I198" s="4">
        <v>1</v>
      </c>
      <c r="K198" s="4">
        <f t="shared" si="12"/>
        <v>0</v>
      </c>
      <c r="L198" s="4">
        <f t="shared" si="13"/>
        <v>1</v>
      </c>
      <c r="N198" s="4">
        <v>0</v>
      </c>
      <c r="O198" s="4">
        <v>0</v>
      </c>
      <c r="P198" s="4">
        <f t="shared" si="14"/>
        <v>1</v>
      </c>
      <c r="Q198" s="4">
        <f t="shared" si="15"/>
        <v>0</v>
      </c>
    </row>
    <row r="199" spans="1:17" ht="12.75">
      <c r="A199" t="str">
        <f>HYPERLINK("http://bioinformatics.ubc.ca/Gemma/expressionExperiment/showExpressionExperiment.html?id=579","579")</f>
        <v>579</v>
      </c>
      <c r="B199" t="s">
        <v>365</v>
      </c>
      <c r="C199" t="s">
        <v>366</v>
      </c>
      <c r="G199" s="3"/>
      <c r="H199" s="4">
        <v>1</v>
      </c>
      <c r="I199" s="4">
        <v>0</v>
      </c>
      <c r="K199" s="4">
        <f t="shared" si="12"/>
        <v>0</v>
      </c>
      <c r="L199" s="4">
        <f t="shared" si="13"/>
        <v>0</v>
      </c>
      <c r="N199" s="4">
        <v>0</v>
      </c>
      <c r="O199" s="4">
        <v>1</v>
      </c>
      <c r="P199" s="4">
        <f t="shared" si="14"/>
        <v>0</v>
      </c>
      <c r="Q199" s="4">
        <f t="shared" si="15"/>
        <v>0</v>
      </c>
    </row>
    <row r="200" spans="1:17" ht="12.75">
      <c r="A200" t="str">
        <f>HYPERLINK("http://bioinformatics.ubc.ca/Gemma/expressionExperiment/showExpressionExperiment.html?id=216","216")</f>
        <v>216</v>
      </c>
      <c r="B200" t="s">
        <v>251</v>
      </c>
      <c r="C200" t="s">
        <v>252</v>
      </c>
      <c r="G200" s="3"/>
      <c r="H200" s="4">
        <v>1</v>
      </c>
      <c r="I200" s="4">
        <v>0</v>
      </c>
      <c r="K200" s="4">
        <f t="shared" si="12"/>
        <v>0</v>
      </c>
      <c r="L200" s="4">
        <f t="shared" si="13"/>
        <v>0</v>
      </c>
      <c r="N200" s="4">
        <v>0</v>
      </c>
      <c r="O200" s="4">
        <v>1</v>
      </c>
      <c r="P200" s="4">
        <f t="shared" si="14"/>
        <v>0</v>
      </c>
      <c r="Q200" s="4">
        <f t="shared" si="15"/>
        <v>0</v>
      </c>
    </row>
    <row r="201" spans="1:17" ht="12.75">
      <c r="A201" t="str">
        <f>HYPERLINK("http://bioinformatics.ubc.ca/Gemma/expressionExperiment/showExpressionExperiment.html?id=206","206")</f>
        <v>206</v>
      </c>
      <c r="B201" t="s">
        <v>146</v>
      </c>
      <c r="C201" t="s">
        <v>147</v>
      </c>
      <c r="G201" s="3"/>
      <c r="H201" s="4">
        <v>1</v>
      </c>
      <c r="I201" s="4">
        <v>0</v>
      </c>
      <c r="K201" s="4">
        <f t="shared" si="12"/>
        <v>0</v>
      </c>
      <c r="L201" s="4">
        <f t="shared" si="13"/>
        <v>0</v>
      </c>
      <c r="N201" s="4">
        <v>0</v>
      </c>
      <c r="O201" s="4">
        <v>1</v>
      </c>
      <c r="P201" s="4">
        <f t="shared" si="14"/>
        <v>0</v>
      </c>
      <c r="Q201" s="4">
        <f t="shared" si="15"/>
        <v>0</v>
      </c>
    </row>
    <row r="202" spans="1:17" ht="12.75">
      <c r="A202" t="str">
        <f>HYPERLINK("http://bioinformatics.ubc.ca/Gemma/expressionExperiment/showExpressionExperiment.html?id=579","579")</f>
        <v>579</v>
      </c>
      <c r="B202" t="s">
        <v>154</v>
      </c>
      <c r="C202" t="s">
        <v>155</v>
      </c>
      <c r="G202" s="3"/>
      <c r="H202" s="4">
        <v>1</v>
      </c>
      <c r="I202" s="4">
        <v>0</v>
      </c>
      <c r="K202" s="4">
        <f t="shared" si="12"/>
        <v>0</v>
      </c>
      <c r="L202" s="4">
        <f t="shared" si="13"/>
        <v>0</v>
      </c>
      <c r="N202" s="4">
        <v>0</v>
      </c>
      <c r="O202" s="4">
        <v>1</v>
      </c>
      <c r="P202" s="4">
        <f t="shared" si="14"/>
        <v>0</v>
      </c>
      <c r="Q202" s="4">
        <f t="shared" si="15"/>
        <v>0</v>
      </c>
    </row>
    <row r="203" spans="1:17" ht="12.75">
      <c r="A203" t="str">
        <f>HYPERLINK("http://bioinformatics.ubc.ca/Gemma/expressionExperiment/showExpressionExperiment.html?id=403","403")</f>
        <v>403</v>
      </c>
      <c r="B203" t="s">
        <v>367</v>
      </c>
      <c r="C203" t="s">
        <v>368</v>
      </c>
      <c r="F203" s="6"/>
      <c r="G203" s="7"/>
      <c r="H203" s="4">
        <v>1</v>
      </c>
      <c r="I203" s="4">
        <v>1</v>
      </c>
      <c r="K203" s="4">
        <f t="shared" si="12"/>
        <v>0</v>
      </c>
      <c r="L203" s="4">
        <f t="shared" si="13"/>
        <v>0</v>
      </c>
      <c r="N203" s="4">
        <v>0</v>
      </c>
      <c r="O203" s="4">
        <v>0</v>
      </c>
      <c r="P203" s="4">
        <f t="shared" si="14"/>
        <v>0</v>
      </c>
      <c r="Q203" s="4">
        <f t="shared" si="15"/>
        <v>0</v>
      </c>
    </row>
    <row r="204" spans="1:17" ht="12.75">
      <c r="A204" t="str">
        <f>HYPERLINK("http://bioinformatics.ubc.ca/Gemma/expressionExperiment/showExpressionExperiment.html?id=206","206")</f>
        <v>206</v>
      </c>
      <c r="B204" t="s">
        <v>227</v>
      </c>
      <c r="C204" t="s">
        <v>228</v>
      </c>
      <c r="G204" s="3"/>
      <c r="H204" s="4">
        <v>1</v>
      </c>
      <c r="I204" s="4">
        <v>0</v>
      </c>
      <c r="K204" s="4">
        <f t="shared" si="12"/>
        <v>0</v>
      </c>
      <c r="L204" s="4">
        <f t="shared" si="13"/>
        <v>0</v>
      </c>
      <c r="N204" s="4">
        <v>0</v>
      </c>
      <c r="O204" s="4">
        <v>1</v>
      </c>
      <c r="P204" s="4">
        <f t="shared" si="14"/>
        <v>0</v>
      </c>
      <c r="Q204" s="4">
        <f t="shared" si="15"/>
        <v>0</v>
      </c>
    </row>
    <row r="205" spans="1:17" ht="12.75">
      <c r="A205" t="str">
        <f>HYPERLINK("http://bioinformatics.ubc.ca/Gemma/expressionExperiment/showExpressionExperiment.html?id=299","299")</f>
        <v>299</v>
      </c>
      <c r="B205" t="s">
        <v>369</v>
      </c>
      <c r="C205" t="s">
        <v>370</v>
      </c>
      <c r="G205" s="3"/>
      <c r="H205" s="4">
        <v>1</v>
      </c>
      <c r="I205" s="4">
        <v>0</v>
      </c>
      <c r="K205" s="4">
        <f t="shared" si="12"/>
        <v>0</v>
      </c>
      <c r="L205" s="4">
        <f t="shared" si="13"/>
        <v>0</v>
      </c>
      <c r="N205" s="4">
        <v>0</v>
      </c>
      <c r="O205" s="4">
        <v>1</v>
      </c>
      <c r="P205" s="4">
        <f t="shared" si="14"/>
        <v>0</v>
      </c>
      <c r="Q205" s="4">
        <f t="shared" si="15"/>
        <v>0</v>
      </c>
    </row>
    <row r="206" spans="1:17" ht="12.75">
      <c r="A206" t="str">
        <f>HYPERLINK("http://bioinformatics.ubc.ca/Gemma/expressionExperiment/showExpressionExperiment.html?id=6","6")</f>
        <v>6</v>
      </c>
      <c r="B206" t="s">
        <v>152</v>
      </c>
      <c r="C206" t="s">
        <v>153</v>
      </c>
      <c r="G206" s="3"/>
      <c r="H206" s="4">
        <v>1</v>
      </c>
      <c r="I206" s="4">
        <v>0</v>
      </c>
      <c r="K206" s="4">
        <f t="shared" si="12"/>
        <v>0</v>
      </c>
      <c r="L206" s="4">
        <f t="shared" si="13"/>
        <v>0</v>
      </c>
      <c r="N206" s="4">
        <v>0</v>
      </c>
      <c r="O206" s="4">
        <v>1</v>
      </c>
      <c r="P206" s="4">
        <f t="shared" si="14"/>
        <v>0</v>
      </c>
      <c r="Q206" s="4">
        <f t="shared" si="15"/>
        <v>0</v>
      </c>
    </row>
    <row r="207" spans="1:17" ht="25.5">
      <c r="A207" t="str">
        <f>HYPERLINK("http://bioinformatics.ubc.ca/Gemma/expressionExperiment/showExpressionExperiment.html?id=107","107")</f>
        <v>107</v>
      </c>
      <c r="B207" t="s">
        <v>371</v>
      </c>
      <c r="C207" t="s">
        <v>372</v>
      </c>
      <c r="E207" t="s">
        <v>96</v>
      </c>
      <c r="F207" s="6"/>
      <c r="G207" s="7" t="s">
        <v>373</v>
      </c>
      <c r="H207" s="4">
        <v>1</v>
      </c>
      <c r="I207" s="4">
        <v>1</v>
      </c>
      <c r="K207" s="4">
        <f t="shared" si="12"/>
        <v>0</v>
      </c>
      <c r="L207" s="4">
        <f t="shared" si="13"/>
        <v>0</v>
      </c>
      <c r="N207" s="4">
        <v>0</v>
      </c>
      <c r="O207" s="4">
        <v>0</v>
      </c>
      <c r="P207" s="4">
        <f t="shared" si="14"/>
        <v>0</v>
      </c>
      <c r="Q207" s="4">
        <f t="shared" si="15"/>
        <v>0</v>
      </c>
    </row>
    <row r="208" spans="1:17" ht="12.75">
      <c r="A208" t="str">
        <f>HYPERLINK("http://bioinformatics.ubc.ca/Gemma/expressionExperiment/showExpressionExperiment.html?id=653","653")</f>
        <v>653</v>
      </c>
      <c r="B208" t="s">
        <v>374</v>
      </c>
      <c r="C208" t="s">
        <v>375</v>
      </c>
      <c r="G208" s="3"/>
      <c r="H208" s="4">
        <v>1</v>
      </c>
      <c r="I208" s="4">
        <v>0</v>
      </c>
      <c r="K208" s="4">
        <f t="shared" si="12"/>
        <v>0</v>
      </c>
      <c r="L208" s="4">
        <f t="shared" si="13"/>
        <v>0</v>
      </c>
      <c r="N208" s="4">
        <v>0</v>
      </c>
      <c r="O208" s="4">
        <v>1</v>
      </c>
      <c r="P208" s="4">
        <f t="shared" si="14"/>
        <v>0</v>
      </c>
      <c r="Q208" s="4">
        <f t="shared" si="15"/>
        <v>0</v>
      </c>
    </row>
    <row r="209" spans="1:17" ht="63.75">
      <c r="A209" t="str">
        <f>HYPERLINK("http://bioinformatics.ubc.ca/Gemma/expressionExperiment/showExpressionExperiment.html?id=504","504")</f>
        <v>504</v>
      </c>
      <c r="B209" t="s">
        <v>213</v>
      </c>
      <c r="C209" t="s">
        <v>214</v>
      </c>
      <c r="F209" s="6" t="s">
        <v>11</v>
      </c>
      <c r="G209" s="7" t="s">
        <v>376</v>
      </c>
      <c r="H209" s="4">
        <v>1</v>
      </c>
      <c r="I209" s="4">
        <v>1</v>
      </c>
      <c r="K209" s="4">
        <f t="shared" si="12"/>
        <v>0</v>
      </c>
      <c r="L209" s="4">
        <f t="shared" si="13"/>
        <v>1</v>
      </c>
      <c r="N209" s="4">
        <v>0</v>
      </c>
      <c r="O209" s="4">
        <v>0</v>
      </c>
      <c r="P209" s="4">
        <f t="shared" si="14"/>
        <v>1</v>
      </c>
      <c r="Q209" s="4">
        <f t="shared" si="15"/>
        <v>0</v>
      </c>
    </row>
    <row r="210" spans="1:17" ht="25.5">
      <c r="A210" t="str">
        <f>HYPERLINK("http://bioinformatics.ubc.ca/Gemma/expressionExperiment/showExpressionExperiment.html?id=639","639")</f>
        <v>639</v>
      </c>
      <c r="B210" t="s">
        <v>377</v>
      </c>
      <c r="C210" t="s">
        <v>378</v>
      </c>
      <c r="G210" s="3" t="s">
        <v>326</v>
      </c>
      <c r="H210" s="4">
        <v>1</v>
      </c>
      <c r="I210" s="4">
        <v>0</v>
      </c>
      <c r="K210" s="4">
        <f t="shared" si="12"/>
        <v>0</v>
      </c>
      <c r="L210" s="4">
        <f t="shared" si="13"/>
        <v>0</v>
      </c>
      <c r="N210" s="4">
        <v>0</v>
      </c>
      <c r="O210" s="4">
        <v>1</v>
      </c>
      <c r="P210" s="4">
        <f t="shared" si="14"/>
        <v>0</v>
      </c>
      <c r="Q210" s="4">
        <f t="shared" si="15"/>
        <v>0</v>
      </c>
    </row>
    <row r="211" spans="1:17" ht="12.75">
      <c r="A211" t="str">
        <f>HYPERLINK("http://bioinformatics.ubc.ca/Gemma/expressionExperiment/showExpressionExperiment.html?id=6","6")</f>
        <v>6</v>
      </c>
      <c r="B211" t="s">
        <v>168</v>
      </c>
      <c r="C211" t="s">
        <v>169</v>
      </c>
      <c r="G211" s="3"/>
      <c r="H211" s="4">
        <v>1</v>
      </c>
      <c r="I211" s="4">
        <v>0</v>
      </c>
      <c r="K211" s="4">
        <f t="shared" si="12"/>
        <v>0</v>
      </c>
      <c r="L211" s="4">
        <f t="shared" si="13"/>
        <v>0</v>
      </c>
      <c r="N211" s="4">
        <v>0</v>
      </c>
      <c r="O211" s="4">
        <v>1</v>
      </c>
      <c r="P211" s="4">
        <f t="shared" si="14"/>
        <v>0</v>
      </c>
      <c r="Q211" s="4">
        <f t="shared" si="15"/>
        <v>0</v>
      </c>
    </row>
    <row r="212" spans="1:17" ht="12.75">
      <c r="A212" t="str">
        <f>HYPERLINK("http://bioinformatics.ubc.ca/Gemma/expressionExperiment/showExpressionExperiment.html?id=389","389")</f>
        <v>389</v>
      </c>
      <c r="B212" t="s">
        <v>188</v>
      </c>
      <c r="C212" t="s">
        <v>189</v>
      </c>
      <c r="G212" s="3"/>
      <c r="H212" s="4">
        <v>1</v>
      </c>
      <c r="I212" s="4">
        <v>0</v>
      </c>
      <c r="K212" s="4">
        <f t="shared" si="12"/>
        <v>0</v>
      </c>
      <c r="L212" s="4">
        <f t="shared" si="13"/>
        <v>0</v>
      </c>
      <c r="N212" s="4">
        <v>0</v>
      </c>
      <c r="O212" s="4">
        <v>1</v>
      </c>
      <c r="P212" s="4">
        <f t="shared" si="14"/>
        <v>0</v>
      </c>
      <c r="Q212" s="4">
        <f t="shared" si="15"/>
        <v>0</v>
      </c>
    </row>
    <row r="213" spans="1:17" ht="12.75">
      <c r="A213" t="str">
        <f>HYPERLINK("http://bioinformatics.ubc.ca/Gemma/expressionExperiment/showExpressionExperiment.html?id=609","609")</f>
        <v>609</v>
      </c>
      <c r="B213" t="s">
        <v>379</v>
      </c>
      <c r="C213" t="s">
        <v>380</v>
      </c>
      <c r="G213" s="3"/>
      <c r="H213" s="4">
        <v>1</v>
      </c>
      <c r="I213" s="4">
        <v>0</v>
      </c>
      <c r="K213" s="4">
        <f t="shared" si="12"/>
        <v>0</v>
      </c>
      <c r="L213" s="4">
        <f t="shared" si="13"/>
        <v>0</v>
      </c>
      <c r="N213" s="4">
        <v>0</v>
      </c>
      <c r="O213" s="4">
        <v>1</v>
      </c>
      <c r="P213" s="4">
        <f t="shared" si="14"/>
        <v>0</v>
      </c>
      <c r="Q213" s="4">
        <f t="shared" si="15"/>
        <v>0</v>
      </c>
    </row>
    <row r="214" spans="1:17" ht="12.75">
      <c r="A214" t="str">
        <f>HYPERLINK("http://bioinformatics.ubc.ca/Gemma/expressionExperiment/showExpressionExperiment.html?id=167","167")</f>
        <v>167</v>
      </c>
      <c r="B214" t="s">
        <v>365</v>
      </c>
      <c r="C214" t="s">
        <v>366</v>
      </c>
      <c r="G214" s="3"/>
      <c r="H214" s="4">
        <v>1</v>
      </c>
      <c r="I214" s="4">
        <v>0</v>
      </c>
      <c r="K214" s="4">
        <f t="shared" si="12"/>
        <v>0</v>
      </c>
      <c r="L214" s="4">
        <f t="shared" si="13"/>
        <v>0</v>
      </c>
      <c r="N214" s="4">
        <v>0</v>
      </c>
      <c r="O214" s="4">
        <v>1</v>
      </c>
      <c r="P214" s="4">
        <f t="shared" si="14"/>
        <v>0</v>
      </c>
      <c r="Q214" s="4">
        <f t="shared" si="15"/>
        <v>0</v>
      </c>
    </row>
    <row r="215" spans="1:17" ht="12.75">
      <c r="A215" t="str">
        <f>HYPERLINK("http://bioinformatics.ubc.ca/Gemma/expressionExperiment/showExpressionExperiment.html?id=602","602")</f>
        <v>602</v>
      </c>
      <c r="B215" t="s">
        <v>381</v>
      </c>
      <c r="C215" t="s">
        <v>382</v>
      </c>
      <c r="G215" s="3"/>
      <c r="H215" s="4">
        <v>1</v>
      </c>
      <c r="I215" s="4">
        <v>0</v>
      </c>
      <c r="K215" s="4">
        <f t="shared" si="12"/>
        <v>0</v>
      </c>
      <c r="L215" s="4">
        <f t="shared" si="13"/>
        <v>0</v>
      </c>
      <c r="N215" s="4">
        <v>0</v>
      </c>
      <c r="O215" s="4">
        <v>1</v>
      </c>
      <c r="P215" s="4">
        <f t="shared" si="14"/>
        <v>0</v>
      </c>
      <c r="Q215" s="4">
        <f t="shared" si="15"/>
        <v>0</v>
      </c>
    </row>
    <row r="216" spans="1:17" ht="12.75">
      <c r="A216" t="str">
        <f>HYPERLINK("http://bioinformatics.ubc.ca/Gemma/expressionExperiment/showExpressionExperiment.html?id=609","609")</f>
        <v>609</v>
      </c>
      <c r="B216" t="s">
        <v>383</v>
      </c>
      <c r="C216" t="s">
        <v>384</v>
      </c>
      <c r="G216" s="3"/>
      <c r="H216" s="4">
        <v>1</v>
      </c>
      <c r="I216" s="4">
        <v>0</v>
      </c>
      <c r="K216" s="4">
        <f t="shared" si="12"/>
        <v>0</v>
      </c>
      <c r="L216" s="4">
        <f t="shared" si="13"/>
        <v>0</v>
      </c>
      <c r="N216" s="4">
        <v>0</v>
      </c>
      <c r="O216" s="4">
        <v>1</v>
      </c>
      <c r="P216" s="4">
        <f t="shared" si="14"/>
        <v>0</v>
      </c>
      <c r="Q216" s="4">
        <f t="shared" si="15"/>
        <v>0</v>
      </c>
    </row>
    <row r="217" spans="1:17" ht="12.75">
      <c r="A217" t="str">
        <f>HYPERLINK("http://bioinformatics.ubc.ca/Gemma/expressionExperiment/showExpressionExperiment.html?id=35","35")</f>
        <v>35</v>
      </c>
      <c r="B217" t="s">
        <v>385</v>
      </c>
      <c r="C217" t="s">
        <v>386</v>
      </c>
      <c r="G217" s="3"/>
      <c r="H217" s="4">
        <v>1</v>
      </c>
      <c r="I217" s="4">
        <v>0</v>
      </c>
      <c r="K217" s="4">
        <f t="shared" si="12"/>
        <v>0</v>
      </c>
      <c r="L217" s="4">
        <f t="shared" si="13"/>
        <v>0</v>
      </c>
      <c r="N217" s="4">
        <v>0</v>
      </c>
      <c r="O217" s="4">
        <v>1</v>
      </c>
      <c r="P217" s="4">
        <f t="shared" si="14"/>
        <v>0</v>
      </c>
      <c r="Q217" s="4">
        <f t="shared" si="15"/>
        <v>0</v>
      </c>
    </row>
    <row r="218" spans="1:17" ht="12.75">
      <c r="A218" t="str">
        <f>HYPERLINK("http://bioinformatics.ubc.ca/Gemma/expressionExperiment/showExpressionExperiment.html?id=199","199")</f>
        <v>199</v>
      </c>
      <c r="B218" t="s">
        <v>152</v>
      </c>
      <c r="C218" t="s">
        <v>153</v>
      </c>
      <c r="G218" s="3"/>
      <c r="H218" s="4">
        <v>1</v>
      </c>
      <c r="I218" s="4">
        <v>0</v>
      </c>
      <c r="K218" s="4">
        <f t="shared" si="12"/>
        <v>0</v>
      </c>
      <c r="L218" s="4">
        <f t="shared" si="13"/>
        <v>0</v>
      </c>
      <c r="N218" s="4">
        <v>0</v>
      </c>
      <c r="O218" s="4">
        <v>1</v>
      </c>
      <c r="P218" s="4">
        <f t="shared" si="14"/>
        <v>0</v>
      </c>
      <c r="Q218" s="4">
        <f t="shared" si="15"/>
        <v>0</v>
      </c>
    </row>
    <row r="219" spans="1:17" ht="12.75">
      <c r="A219" t="str">
        <f>HYPERLINK("http://bioinformatics.ubc.ca/Gemma/expressionExperiment/showExpressionExperiment.html?id=559","559")</f>
        <v>559</v>
      </c>
      <c r="B219" t="s">
        <v>387</v>
      </c>
      <c r="C219" t="s">
        <v>388</v>
      </c>
      <c r="G219" s="3"/>
      <c r="H219" s="4">
        <v>1</v>
      </c>
      <c r="I219" s="4">
        <v>0</v>
      </c>
      <c r="K219" s="4">
        <f t="shared" si="12"/>
        <v>0</v>
      </c>
      <c r="L219" s="4">
        <f t="shared" si="13"/>
        <v>0</v>
      </c>
      <c r="N219" s="4">
        <v>0</v>
      </c>
      <c r="O219" s="4">
        <v>1</v>
      </c>
      <c r="P219" s="4">
        <f t="shared" si="14"/>
        <v>0</v>
      </c>
      <c r="Q219" s="4">
        <f t="shared" si="15"/>
        <v>0</v>
      </c>
    </row>
    <row r="220" spans="1:17" ht="12.75">
      <c r="A220" t="str">
        <f>HYPERLINK("http://bioinformatics.ubc.ca/Gemma/expressionExperiment/showExpressionExperiment.html?id=206","206")</f>
        <v>206</v>
      </c>
      <c r="B220" t="s">
        <v>199</v>
      </c>
      <c r="C220" t="s">
        <v>200</v>
      </c>
      <c r="G220" s="3"/>
      <c r="H220" s="4">
        <v>1</v>
      </c>
      <c r="I220" s="4">
        <v>0</v>
      </c>
      <c r="K220" s="4">
        <f t="shared" si="12"/>
        <v>0</v>
      </c>
      <c r="L220" s="4">
        <f t="shared" si="13"/>
        <v>0</v>
      </c>
      <c r="N220" s="4">
        <v>0</v>
      </c>
      <c r="O220" s="4">
        <v>1</v>
      </c>
      <c r="P220" s="4">
        <f t="shared" si="14"/>
        <v>0</v>
      </c>
      <c r="Q220" s="4">
        <f t="shared" si="15"/>
        <v>0</v>
      </c>
    </row>
    <row r="221" spans="1:17" ht="12.75">
      <c r="A221" t="str">
        <f>HYPERLINK("http://bioinformatics.ubc.ca/Gemma/expressionExperiment/showExpressionExperiment.html?id=140","140")</f>
        <v>140</v>
      </c>
      <c r="B221" t="s">
        <v>197</v>
      </c>
      <c r="C221" t="s">
        <v>198</v>
      </c>
      <c r="G221" s="3"/>
      <c r="H221" s="4">
        <v>1</v>
      </c>
      <c r="I221" s="4">
        <v>0</v>
      </c>
      <c r="K221" s="4">
        <f t="shared" si="12"/>
        <v>0</v>
      </c>
      <c r="L221" s="4">
        <f t="shared" si="13"/>
        <v>0</v>
      </c>
      <c r="N221" s="4">
        <v>0</v>
      </c>
      <c r="O221" s="4">
        <v>1</v>
      </c>
      <c r="P221" s="4">
        <f t="shared" si="14"/>
        <v>0</v>
      </c>
      <c r="Q221" s="4">
        <f t="shared" si="15"/>
        <v>0</v>
      </c>
    </row>
    <row r="222" spans="1:17" ht="12.75">
      <c r="A222" t="str">
        <f>HYPERLINK("http://bioinformatics.ubc.ca/Gemma/expressionExperiment/showExpressionExperiment.html?id=389","389")</f>
        <v>389</v>
      </c>
      <c r="B222" t="s">
        <v>152</v>
      </c>
      <c r="C222" t="s">
        <v>153</v>
      </c>
      <c r="G222" s="3"/>
      <c r="H222" s="4">
        <v>1</v>
      </c>
      <c r="I222" s="4">
        <v>0</v>
      </c>
      <c r="K222" s="4">
        <f t="shared" si="12"/>
        <v>0</v>
      </c>
      <c r="L222" s="4">
        <f t="shared" si="13"/>
        <v>0</v>
      </c>
      <c r="N222" s="4">
        <v>0</v>
      </c>
      <c r="O222" s="4">
        <v>1</v>
      </c>
      <c r="P222" s="4">
        <f t="shared" si="14"/>
        <v>0</v>
      </c>
      <c r="Q222" s="4">
        <f t="shared" si="15"/>
        <v>0</v>
      </c>
    </row>
    <row r="223" spans="1:17" ht="12.75">
      <c r="A223" t="str">
        <f>HYPERLINK("http://bioinformatics.ubc.ca/Gemma/expressionExperiment/showExpressionExperiment.html?id=633","633")</f>
        <v>633</v>
      </c>
      <c r="B223" t="s">
        <v>389</v>
      </c>
      <c r="C223" t="s">
        <v>390</v>
      </c>
      <c r="G223" s="3"/>
      <c r="H223" s="4">
        <v>1</v>
      </c>
      <c r="I223" s="4">
        <v>0</v>
      </c>
      <c r="K223" s="4">
        <f t="shared" si="12"/>
        <v>0</v>
      </c>
      <c r="L223" s="4">
        <f t="shared" si="13"/>
        <v>0</v>
      </c>
      <c r="N223" s="4">
        <v>0</v>
      </c>
      <c r="O223" s="4">
        <v>1</v>
      </c>
      <c r="P223" s="4">
        <f t="shared" si="14"/>
        <v>0</v>
      </c>
      <c r="Q223" s="4">
        <f t="shared" si="15"/>
        <v>0</v>
      </c>
    </row>
    <row r="224" spans="1:17" ht="12.75">
      <c r="A224" t="str">
        <f>HYPERLINK("http://bioinformatics.ubc.ca/Gemma/expressionExperiment/showExpressionExperiment.html?id=587","587")</f>
        <v>587</v>
      </c>
      <c r="B224" t="s">
        <v>188</v>
      </c>
      <c r="C224" t="s">
        <v>189</v>
      </c>
      <c r="G224" s="3" t="s">
        <v>391</v>
      </c>
      <c r="H224" s="4">
        <v>1</v>
      </c>
      <c r="I224" s="4">
        <v>0</v>
      </c>
      <c r="K224" s="4">
        <f t="shared" si="12"/>
        <v>0</v>
      </c>
      <c r="L224" s="4">
        <f t="shared" si="13"/>
        <v>0</v>
      </c>
      <c r="N224" s="4">
        <v>0</v>
      </c>
      <c r="O224" s="4">
        <v>1</v>
      </c>
      <c r="P224" s="4">
        <f t="shared" si="14"/>
        <v>0</v>
      </c>
      <c r="Q224" s="4">
        <f t="shared" si="15"/>
        <v>0</v>
      </c>
    </row>
    <row r="225" spans="1:17" ht="12.75">
      <c r="A225" t="str">
        <f>HYPERLINK("http://bioinformatics.ubc.ca/Gemma/expressionExperiment/showExpressionExperiment.html?id=389","389")</f>
        <v>389</v>
      </c>
      <c r="B225" t="s">
        <v>180</v>
      </c>
      <c r="C225" t="s">
        <v>181</v>
      </c>
      <c r="G225" s="3"/>
      <c r="H225" s="4">
        <v>1</v>
      </c>
      <c r="I225" s="4">
        <v>0</v>
      </c>
      <c r="K225" s="4">
        <f t="shared" si="12"/>
        <v>0</v>
      </c>
      <c r="L225" s="4">
        <f t="shared" si="13"/>
        <v>0</v>
      </c>
      <c r="N225" s="4">
        <v>0</v>
      </c>
      <c r="O225" s="4">
        <v>1</v>
      </c>
      <c r="P225" s="4">
        <f t="shared" si="14"/>
        <v>0</v>
      </c>
      <c r="Q225" s="4">
        <f t="shared" si="15"/>
        <v>0</v>
      </c>
    </row>
    <row r="226" spans="1:17" ht="12.75">
      <c r="A226" t="str">
        <f>HYPERLINK("http://bioinformatics.ubc.ca/Gemma/expressionExperiment/showExpressionExperiment.html?id=114","114")</f>
        <v>114</v>
      </c>
      <c r="B226" t="s">
        <v>132</v>
      </c>
      <c r="C226" t="s">
        <v>133</v>
      </c>
      <c r="E226" t="s">
        <v>96</v>
      </c>
      <c r="F226" s="6"/>
      <c r="G226" s="7"/>
      <c r="H226" s="4">
        <v>1</v>
      </c>
      <c r="I226" s="4">
        <v>1</v>
      </c>
      <c r="K226" s="4">
        <f t="shared" si="12"/>
        <v>0</v>
      </c>
      <c r="L226" s="4">
        <f t="shared" si="13"/>
        <v>0</v>
      </c>
      <c r="N226" s="4">
        <v>0</v>
      </c>
      <c r="O226" s="4">
        <v>0</v>
      </c>
      <c r="P226" s="4">
        <f t="shared" si="14"/>
        <v>0</v>
      </c>
      <c r="Q226" s="4">
        <f t="shared" si="15"/>
        <v>0</v>
      </c>
    </row>
    <row r="227" spans="1:17" ht="12.75">
      <c r="A227" t="str">
        <f>HYPERLINK("http://bioinformatics.ubc.ca/Gemma/expressionExperiment/showExpressionExperiment.html?id=167","167")</f>
        <v>167</v>
      </c>
      <c r="B227" t="s">
        <v>392</v>
      </c>
      <c r="C227" t="s">
        <v>393</v>
      </c>
      <c r="G227" s="3"/>
      <c r="H227" s="4">
        <v>1</v>
      </c>
      <c r="I227" s="4">
        <v>0</v>
      </c>
      <c r="K227" s="4">
        <f t="shared" si="12"/>
        <v>0</v>
      </c>
      <c r="L227" s="4">
        <f t="shared" si="13"/>
        <v>0</v>
      </c>
      <c r="N227" s="4">
        <v>0</v>
      </c>
      <c r="O227" s="4">
        <v>1</v>
      </c>
      <c r="P227" s="4">
        <f t="shared" si="14"/>
        <v>0</v>
      </c>
      <c r="Q227" s="4">
        <f t="shared" si="15"/>
        <v>0</v>
      </c>
    </row>
    <row r="228" spans="1:17" ht="12.75">
      <c r="A228" t="str">
        <f>HYPERLINK("http://bioinformatics.ubc.ca/Gemma/expressionExperiment/showExpressionExperiment.html?id=268","268")</f>
        <v>268</v>
      </c>
      <c r="B228" t="s">
        <v>394</v>
      </c>
      <c r="C228" t="s">
        <v>395</v>
      </c>
      <c r="G228" s="3"/>
      <c r="H228" s="4">
        <v>1</v>
      </c>
      <c r="I228" s="4">
        <v>0</v>
      </c>
      <c r="K228" s="4">
        <f t="shared" si="12"/>
        <v>0</v>
      </c>
      <c r="L228" s="4">
        <f t="shared" si="13"/>
        <v>0</v>
      </c>
      <c r="N228" s="4">
        <v>0</v>
      </c>
      <c r="O228" s="4">
        <v>1</v>
      </c>
      <c r="P228" s="4">
        <f t="shared" si="14"/>
        <v>0</v>
      </c>
      <c r="Q228" s="4">
        <f t="shared" si="15"/>
        <v>0</v>
      </c>
    </row>
    <row r="229" spans="1:17" ht="12.75">
      <c r="A229" t="str">
        <f>HYPERLINK("http://bioinformatics.ubc.ca/Gemma/expressionExperiment/showExpressionExperiment.html?id=295","295")</f>
        <v>295</v>
      </c>
      <c r="B229" t="s">
        <v>396</v>
      </c>
      <c r="C229" t="s">
        <v>397</v>
      </c>
      <c r="E229" t="s">
        <v>96</v>
      </c>
      <c r="F229" s="6"/>
      <c r="G229" s="7" t="s">
        <v>55</v>
      </c>
      <c r="H229" s="4">
        <v>1</v>
      </c>
      <c r="I229" s="4">
        <v>1</v>
      </c>
      <c r="K229" s="4">
        <f t="shared" si="12"/>
        <v>0</v>
      </c>
      <c r="L229" s="4">
        <f t="shared" si="13"/>
        <v>0</v>
      </c>
      <c r="N229" s="4">
        <v>0</v>
      </c>
      <c r="O229" s="4">
        <v>0</v>
      </c>
      <c r="P229" s="4">
        <f t="shared" si="14"/>
        <v>0</v>
      </c>
      <c r="Q229" s="4">
        <f t="shared" si="15"/>
        <v>0</v>
      </c>
    </row>
    <row r="230" spans="1:17" ht="12.75">
      <c r="A230" t="str">
        <f>HYPERLINK("http://bioinformatics.ubc.ca/Gemma/expressionExperiment/showExpressionExperiment.html?id=699","699")</f>
        <v>699</v>
      </c>
      <c r="B230" t="s">
        <v>398</v>
      </c>
      <c r="C230" t="s">
        <v>399</v>
      </c>
      <c r="F230" s="6" t="s">
        <v>11</v>
      </c>
      <c r="G230" s="7"/>
      <c r="H230" s="4">
        <v>1</v>
      </c>
      <c r="I230" s="4">
        <v>1</v>
      </c>
      <c r="K230" s="4">
        <f t="shared" si="12"/>
        <v>0</v>
      </c>
      <c r="L230" s="4">
        <f t="shared" si="13"/>
        <v>1</v>
      </c>
      <c r="N230" s="4">
        <v>0</v>
      </c>
      <c r="O230" s="4">
        <v>0</v>
      </c>
      <c r="P230" s="4">
        <f t="shared" si="14"/>
        <v>1</v>
      </c>
      <c r="Q230" s="4">
        <f t="shared" si="15"/>
        <v>0</v>
      </c>
    </row>
    <row r="231" spans="1:17" ht="12.75">
      <c r="A231" t="str">
        <f>HYPERLINK("http://bioinformatics.ubc.ca/Gemma/expressionExperiment/showExpressionExperiment.html?id=699","699")</f>
        <v>699</v>
      </c>
      <c r="B231" t="s">
        <v>33</v>
      </c>
      <c r="C231" t="s">
        <v>34</v>
      </c>
      <c r="F231" s="6" t="s">
        <v>11</v>
      </c>
      <c r="G231" s="7"/>
      <c r="H231" s="4">
        <v>1</v>
      </c>
      <c r="I231" s="4">
        <v>1</v>
      </c>
      <c r="K231" s="4">
        <f t="shared" si="12"/>
        <v>0</v>
      </c>
      <c r="L231" s="4">
        <f t="shared" si="13"/>
        <v>1</v>
      </c>
      <c r="N231" s="4">
        <v>0</v>
      </c>
      <c r="O231" s="4">
        <v>0</v>
      </c>
      <c r="P231" s="4">
        <f t="shared" si="14"/>
        <v>1</v>
      </c>
      <c r="Q231" s="4">
        <f t="shared" si="15"/>
        <v>0</v>
      </c>
    </row>
    <row r="232" spans="1:17" ht="12.75">
      <c r="A232" t="str">
        <f>HYPERLINK("http://bioinformatics.ubc.ca/Gemma/expressionExperiment/showExpressionExperiment.html?id=241","241")</f>
        <v>241</v>
      </c>
      <c r="B232" t="s">
        <v>400</v>
      </c>
      <c r="C232" t="s">
        <v>401</v>
      </c>
      <c r="G232" s="3"/>
      <c r="H232" s="4">
        <v>1</v>
      </c>
      <c r="I232" s="4">
        <v>0</v>
      </c>
      <c r="K232" s="4">
        <f t="shared" si="12"/>
        <v>0</v>
      </c>
      <c r="L232" s="4">
        <f t="shared" si="13"/>
        <v>0</v>
      </c>
      <c r="N232" s="4">
        <v>0</v>
      </c>
      <c r="O232" s="4">
        <v>1</v>
      </c>
      <c r="P232" s="4">
        <f t="shared" si="14"/>
        <v>0</v>
      </c>
      <c r="Q232" s="4">
        <f t="shared" si="15"/>
        <v>0</v>
      </c>
    </row>
    <row r="233" spans="1:17" ht="12.75">
      <c r="A233" t="str">
        <f>HYPERLINK("http://bioinformatics.ubc.ca/Gemma/expressionExperiment/showExpressionExperiment.html?id=257","257")</f>
        <v>257</v>
      </c>
      <c r="B233" t="s">
        <v>402</v>
      </c>
      <c r="C233" t="s">
        <v>403</v>
      </c>
      <c r="G233" s="3"/>
      <c r="H233" s="4">
        <v>1</v>
      </c>
      <c r="I233" s="4">
        <v>0</v>
      </c>
      <c r="K233" s="4">
        <f t="shared" si="12"/>
        <v>0</v>
      </c>
      <c r="L233" s="4">
        <f t="shared" si="13"/>
        <v>0</v>
      </c>
      <c r="N233" s="4">
        <v>0</v>
      </c>
      <c r="O233" s="4">
        <v>1</v>
      </c>
      <c r="P233" s="4">
        <f t="shared" si="14"/>
        <v>0</v>
      </c>
      <c r="Q233" s="4">
        <f t="shared" si="15"/>
        <v>0</v>
      </c>
    </row>
    <row r="234" spans="1:17" ht="12.75">
      <c r="A234" t="str">
        <f>HYPERLINK("http://bioinformatics.ubc.ca/Gemma/expressionExperiment/showExpressionExperiment.html?id=653","653")</f>
        <v>653</v>
      </c>
      <c r="B234" t="s">
        <v>404</v>
      </c>
      <c r="C234" t="s">
        <v>405</v>
      </c>
      <c r="F234" s="6"/>
      <c r="G234" s="7"/>
      <c r="H234" s="4">
        <v>1</v>
      </c>
      <c r="I234" s="4">
        <v>1</v>
      </c>
      <c r="K234" s="4">
        <f t="shared" si="12"/>
        <v>0</v>
      </c>
      <c r="L234" s="4">
        <f t="shared" si="13"/>
        <v>0</v>
      </c>
      <c r="N234" s="4">
        <v>0</v>
      </c>
      <c r="O234" s="4">
        <v>0</v>
      </c>
      <c r="P234" s="4">
        <f t="shared" si="14"/>
        <v>0</v>
      </c>
      <c r="Q234" s="4">
        <f t="shared" si="15"/>
        <v>0</v>
      </c>
    </row>
    <row r="235" spans="1:17" ht="38.25">
      <c r="A235" t="str">
        <f>HYPERLINK("http://bioinformatics.ubc.ca/Gemma/expressionExperiment/showExpressionExperiment.html?id=6","6")</f>
        <v>6</v>
      </c>
      <c r="B235" t="s">
        <v>233</v>
      </c>
      <c r="C235" t="s">
        <v>234</v>
      </c>
      <c r="F235" s="6"/>
      <c r="G235" s="7" t="s">
        <v>406</v>
      </c>
      <c r="H235" s="4">
        <v>1</v>
      </c>
      <c r="I235" s="4">
        <v>1</v>
      </c>
      <c r="K235" s="4">
        <f t="shared" si="12"/>
        <v>0</v>
      </c>
      <c r="L235" s="4">
        <f t="shared" si="13"/>
        <v>0</v>
      </c>
      <c r="N235" s="4">
        <v>0</v>
      </c>
      <c r="O235" s="4">
        <v>0</v>
      </c>
      <c r="P235" s="4">
        <f t="shared" si="14"/>
        <v>0</v>
      </c>
      <c r="Q235" s="4">
        <f t="shared" si="15"/>
        <v>0</v>
      </c>
    </row>
    <row r="236" spans="1:17" ht="12.75">
      <c r="A236" t="str">
        <f>HYPERLINK("http://bioinformatics.ubc.ca/Gemma/expressionExperiment/showExpressionExperiment.html?id=167","167")</f>
        <v>167</v>
      </c>
      <c r="B236" t="s">
        <v>407</v>
      </c>
      <c r="C236" t="s">
        <v>408</v>
      </c>
      <c r="G236" s="3"/>
      <c r="H236" s="4">
        <v>1</v>
      </c>
      <c r="I236" s="4">
        <v>0</v>
      </c>
      <c r="K236" s="4">
        <f t="shared" si="12"/>
        <v>0</v>
      </c>
      <c r="L236" s="4">
        <f t="shared" si="13"/>
        <v>0</v>
      </c>
      <c r="N236" s="4">
        <v>0</v>
      </c>
      <c r="O236" s="4">
        <v>1</v>
      </c>
      <c r="P236" s="4">
        <f t="shared" si="14"/>
        <v>0</v>
      </c>
      <c r="Q236" s="4">
        <f t="shared" si="15"/>
        <v>0</v>
      </c>
    </row>
    <row r="237" spans="1:17" ht="12.75">
      <c r="A237" t="str">
        <f>HYPERLINK("http://bioinformatics.ubc.ca/Gemma/expressionExperiment/showExpressionExperiment.html?id=544","544")</f>
        <v>544</v>
      </c>
      <c r="B237" t="s">
        <v>409</v>
      </c>
      <c r="C237" t="s">
        <v>410</v>
      </c>
      <c r="F237" s="6"/>
      <c r="G237" s="7" t="s">
        <v>411</v>
      </c>
      <c r="H237" s="4">
        <v>1</v>
      </c>
      <c r="I237" s="4">
        <v>1</v>
      </c>
      <c r="K237" s="4">
        <f t="shared" si="12"/>
        <v>0</v>
      </c>
      <c r="L237" s="4">
        <f t="shared" si="13"/>
        <v>0</v>
      </c>
      <c r="N237" s="4">
        <v>0</v>
      </c>
      <c r="O237" s="4">
        <v>0</v>
      </c>
      <c r="P237" s="4">
        <f t="shared" si="14"/>
        <v>0</v>
      </c>
      <c r="Q237" s="4">
        <f t="shared" si="15"/>
        <v>0</v>
      </c>
    </row>
    <row r="238" spans="1:17" ht="12.75">
      <c r="A238" t="str">
        <f>HYPERLINK("http://bioinformatics.ubc.ca/Gemma/expressionExperiment/showExpressionExperiment.html?id=216","216")</f>
        <v>216</v>
      </c>
      <c r="B238" t="s">
        <v>310</v>
      </c>
      <c r="C238" t="s">
        <v>311</v>
      </c>
      <c r="E238" s="2" t="s">
        <v>412</v>
      </c>
      <c r="F238" s="6" t="s">
        <v>11</v>
      </c>
      <c r="G238" s="7" t="s">
        <v>413</v>
      </c>
      <c r="H238" s="4">
        <v>1</v>
      </c>
      <c r="I238" s="4">
        <v>1</v>
      </c>
      <c r="K238" s="4">
        <f t="shared" si="12"/>
        <v>0</v>
      </c>
      <c r="L238" s="4">
        <f t="shared" si="13"/>
        <v>1</v>
      </c>
      <c r="N238" s="4">
        <v>0</v>
      </c>
      <c r="O238" s="4">
        <v>0</v>
      </c>
      <c r="P238" s="4">
        <f t="shared" si="14"/>
        <v>1</v>
      </c>
      <c r="Q238" s="4">
        <f t="shared" si="15"/>
        <v>0</v>
      </c>
    </row>
    <row r="239" spans="1:17" ht="25.5">
      <c r="A239" t="str">
        <f>HYPERLINK("http://bioinformatics.ubc.ca/Gemma/expressionExperiment/showExpressionExperiment.html?id=625","625")</f>
        <v>625</v>
      </c>
      <c r="B239" t="s">
        <v>414</v>
      </c>
      <c r="C239" t="s">
        <v>415</v>
      </c>
      <c r="F239" s="6" t="s">
        <v>11</v>
      </c>
      <c r="G239" s="7" t="s">
        <v>416</v>
      </c>
      <c r="H239" s="4">
        <v>1</v>
      </c>
      <c r="I239" s="4">
        <v>1</v>
      </c>
      <c r="K239" s="4">
        <f t="shared" si="12"/>
        <v>0</v>
      </c>
      <c r="L239" s="4">
        <f t="shared" si="13"/>
        <v>1</v>
      </c>
      <c r="N239" s="4">
        <v>0</v>
      </c>
      <c r="O239" s="4">
        <v>0</v>
      </c>
      <c r="P239" s="4">
        <f t="shared" si="14"/>
        <v>1</v>
      </c>
      <c r="Q239" s="4">
        <f t="shared" si="15"/>
        <v>0</v>
      </c>
    </row>
    <row r="240" spans="1:17" ht="12.75">
      <c r="A240" t="str">
        <f>HYPERLINK("http://bioinformatics.ubc.ca/Gemma/expressionExperiment/showExpressionExperiment.html?id=455","455")</f>
        <v>455</v>
      </c>
      <c r="B240" t="s">
        <v>417</v>
      </c>
      <c r="C240" t="s">
        <v>418</v>
      </c>
      <c r="G240" s="3"/>
      <c r="H240" s="4">
        <v>1</v>
      </c>
      <c r="I240" s="4">
        <v>0</v>
      </c>
      <c r="K240" s="4">
        <f t="shared" si="12"/>
        <v>0</v>
      </c>
      <c r="L240" s="4">
        <f t="shared" si="13"/>
        <v>0</v>
      </c>
      <c r="N240" s="4">
        <v>0</v>
      </c>
      <c r="O240" s="4">
        <v>1</v>
      </c>
      <c r="P240" s="4">
        <f t="shared" si="14"/>
        <v>0</v>
      </c>
      <c r="Q240" s="4">
        <f t="shared" si="15"/>
        <v>0</v>
      </c>
    </row>
    <row r="241" spans="1:17" ht="12.75">
      <c r="A241" t="str">
        <f>HYPERLINK("http://bioinformatics.ubc.ca/Gemma/expressionExperiment/showExpressionExperiment.html?id=613","613")</f>
        <v>613</v>
      </c>
      <c r="B241" t="s">
        <v>419</v>
      </c>
      <c r="C241" t="s">
        <v>420</v>
      </c>
      <c r="E241" t="s">
        <v>96</v>
      </c>
      <c r="F241" s="6"/>
      <c r="G241" s="7" t="s">
        <v>55</v>
      </c>
      <c r="H241" s="4">
        <v>1</v>
      </c>
      <c r="I241" s="4">
        <v>1</v>
      </c>
      <c r="K241" s="4">
        <f t="shared" si="12"/>
        <v>0</v>
      </c>
      <c r="L241" s="4">
        <f t="shared" si="13"/>
        <v>0</v>
      </c>
      <c r="N241" s="4">
        <v>0</v>
      </c>
      <c r="O241" s="4">
        <v>0</v>
      </c>
      <c r="P241" s="4">
        <f t="shared" si="14"/>
        <v>0</v>
      </c>
      <c r="Q241" s="4">
        <f t="shared" si="15"/>
        <v>0</v>
      </c>
    </row>
    <row r="242" spans="1:17" ht="12.75">
      <c r="A242" t="str">
        <f>HYPERLINK("http://bioinformatics.ubc.ca/Gemma/expressionExperiment/showExpressionExperiment.html?id=198","198")</f>
        <v>198</v>
      </c>
      <c r="B242" t="s">
        <v>168</v>
      </c>
      <c r="C242" t="s">
        <v>169</v>
      </c>
      <c r="G242" s="3"/>
      <c r="H242" s="4">
        <v>1</v>
      </c>
      <c r="I242" s="4">
        <v>0</v>
      </c>
      <c r="K242" s="4">
        <f t="shared" si="12"/>
        <v>0</v>
      </c>
      <c r="L242" s="4">
        <f t="shared" si="13"/>
        <v>0</v>
      </c>
      <c r="N242" s="4">
        <v>0</v>
      </c>
      <c r="O242" s="4">
        <v>1</v>
      </c>
      <c r="P242" s="4">
        <f t="shared" si="14"/>
        <v>0</v>
      </c>
      <c r="Q242" s="4">
        <f t="shared" si="15"/>
        <v>0</v>
      </c>
    </row>
    <row r="243" spans="1:17" ht="12.75">
      <c r="A243" t="str">
        <f>HYPERLINK("http://bioinformatics.ubc.ca/Gemma/expressionExperiment/showExpressionExperiment.html?id=647","647")</f>
        <v>647</v>
      </c>
      <c r="B243" t="s">
        <v>132</v>
      </c>
      <c r="C243" t="s">
        <v>133</v>
      </c>
      <c r="D243" t="s">
        <v>11</v>
      </c>
      <c r="E243" t="s">
        <v>51</v>
      </c>
      <c r="G243" s="3"/>
      <c r="H243" s="4">
        <v>1</v>
      </c>
      <c r="I243" s="4">
        <v>1</v>
      </c>
      <c r="K243" s="4">
        <f t="shared" si="12"/>
        <v>1</v>
      </c>
      <c r="L243" s="4">
        <f t="shared" si="13"/>
        <v>0</v>
      </c>
      <c r="N243" s="4">
        <v>0</v>
      </c>
      <c r="O243" s="4">
        <v>0</v>
      </c>
      <c r="P243" s="4">
        <f t="shared" si="14"/>
        <v>0</v>
      </c>
      <c r="Q243" s="4">
        <f t="shared" si="15"/>
        <v>1</v>
      </c>
    </row>
    <row r="244" spans="1:17" ht="51">
      <c r="A244" t="str">
        <f>HYPERLINK("http://bioinformatics.ubc.ca/Gemma/expressionExperiment/showExpressionExperiment.html?id=268","268")</f>
        <v>268</v>
      </c>
      <c r="B244" t="s">
        <v>309</v>
      </c>
      <c r="C244" t="s">
        <v>234</v>
      </c>
      <c r="E244" t="s">
        <v>421</v>
      </c>
      <c r="F244" s="6"/>
      <c r="G244" s="7" t="s">
        <v>422</v>
      </c>
      <c r="H244" s="4">
        <v>1</v>
      </c>
      <c r="I244" s="4">
        <v>1</v>
      </c>
      <c r="K244" s="4">
        <f t="shared" si="12"/>
        <v>0</v>
      </c>
      <c r="L244" s="4">
        <f t="shared" si="13"/>
        <v>0</v>
      </c>
      <c r="N244" s="4">
        <v>0</v>
      </c>
      <c r="O244" s="4">
        <v>0</v>
      </c>
      <c r="P244" s="4">
        <f t="shared" si="14"/>
        <v>0</v>
      </c>
      <c r="Q244" s="4">
        <f t="shared" si="15"/>
        <v>0</v>
      </c>
    </row>
    <row r="245" spans="1:17" ht="12.75">
      <c r="A245" t="str">
        <f>HYPERLINK("http://bioinformatics.ubc.ca/Gemma/expressionExperiment/showExpressionExperiment.html?id=299","299")</f>
        <v>299</v>
      </c>
      <c r="B245" t="s">
        <v>423</v>
      </c>
      <c r="C245" t="s">
        <v>424</v>
      </c>
      <c r="G245" s="3"/>
      <c r="H245" s="4">
        <v>1</v>
      </c>
      <c r="I245" s="4">
        <v>0</v>
      </c>
      <c r="K245" s="4">
        <f t="shared" si="12"/>
        <v>0</v>
      </c>
      <c r="L245" s="4">
        <f t="shared" si="13"/>
        <v>0</v>
      </c>
      <c r="N245" s="4">
        <v>0</v>
      </c>
      <c r="O245" s="4">
        <v>1</v>
      </c>
      <c r="P245" s="4">
        <f t="shared" si="14"/>
        <v>0</v>
      </c>
      <c r="Q245" s="4">
        <f t="shared" si="15"/>
        <v>0</v>
      </c>
    </row>
    <row r="246" spans="1:17" ht="12.75">
      <c r="A246" t="str">
        <f>HYPERLINK("http://bioinformatics.ubc.ca/Gemma/expressionExperiment/showExpressionExperiment.html?id=647","647")</f>
        <v>647</v>
      </c>
      <c r="B246" t="s">
        <v>15</v>
      </c>
      <c r="C246" t="s">
        <v>16</v>
      </c>
      <c r="D246" t="s">
        <v>11</v>
      </c>
      <c r="E246" t="s">
        <v>17</v>
      </c>
      <c r="G246" s="3"/>
      <c r="H246" s="4">
        <v>1</v>
      </c>
      <c r="I246" s="4">
        <v>1</v>
      </c>
      <c r="K246" s="4">
        <f t="shared" si="12"/>
        <v>1</v>
      </c>
      <c r="L246" s="4">
        <f t="shared" si="13"/>
        <v>0</v>
      </c>
      <c r="N246" s="4">
        <v>0</v>
      </c>
      <c r="O246" s="4">
        <v>0</v>
      </c>
      <c r="P246" s="4">
        <f t="shared" si="14"/>
        <v>0</v>
      </c>
      <c r="Q246" s="4">
        <f t="shared" si="15"/>
        <v>1</v>
      </c>
    </row>
    <row r="247" spans="1:17" ht="12.75">
      <c r="A247" t="str">
        <f>HYPERLINK("http://bioinformatics.ubc.ca/Gemma/expressionExperiment/showExpressionExperiment.html?id=258","258")</f>
        <v>258</v>
      </c>
      <c r="B247" t="s">
        <v>425</v>
      </c>
      <c r="C247" t="s">
        <v>426</v>
      </c>
      <c r="F247" s="6" t="s">
        <v>11</v>
      </c>
      <c r="G247" s="7" t="s">
        <v>427</v>
      </c>
      <c r="H247" s="4">
        <v>1</v>
      </c>
      <c r="I247" s="4">
        <v>1</v>
      </c>
      <c r="K247" s="4">
        <f t="shared" si="12"/>
        <v>0</v>
      </c>
      <c r="L247" s="4">
        <f t="shared" si="13"/>
        <v>1</v>
      </c>
      <c r="N247" s="4">
        <v>0</v>
      </c>
      <c r="O247" s="4">
        <v>0</v>
      </c>
      <c r="P247" s="4">
        <f t="shared" si="14"/>
        <v>1</v>
      </c>
      <c r="Q247" s="4">
        <f t="shared" si="15"/>
        <v>0</v>
      </c>
    </row>
    <row r="248" spans="1:17" ht="12.75">
      <c r="A248" t="str">
        <f>HYPERLINK("http://bioinformatics.ubc.ca/Gemma/expressionExperiment/showExpressionExperiment.html?id=389","389")</f>
        <v>389</v>
      </c>
      <c r="B248" t="s">
        <v>428</v>
      </c>
      <c r="C248" t="s">
        <v>429</v>
      </c>
      <c r="G248" s="3"/>
      <c r="H248" s="4">
        <v>1</v>
      </c>
      <c r="I248" s="4">
        <v>0</v>
      </c>
      <c r="K248" s="4">
        <f t="shared" si="12"/>
        <v>0</v>
      </c>
      <c r="L248" s="4">
        <f t="shared" si="13"/>
        <v>0</v>
      </c>
      <c r="N248" s="4">
        <v>0</v>
      </c>
      <c r="O248" s="4">
        <v>1</v>
      </c>
      <c r="P248" s="4">
        <f t="shared" si="14"/>
        <v>0</v>
      </c>
      <c r="Q248" s="4">
        <f t="shared" si="15"/>
        <v>0</v>
      </c>
    </row>
    <row r="249" spans="1:17" ht="25.5">
      <c r="A249" t="str">
        <f>HYPERLINK("http://bioinformatics.ubc.ca/Gemma/expressionExperiment/showExpressionExperiment.html?id=241","241")</f>
        <v>241</v>
      </c>
      <c r="B249" t="s">
        <v>86</v>
      </c>
      <c r="C249" t="s">
        <v>87</v>
      </c>
      <c r="E249" t="s">
        <v>96</v>
      </c>
      <c r="F249" s="6"/>
      <c r="G249" s="7" t="s">
        <v>430</v>
      </c>
      <c r="H249" s="4">
        <v>1</v>
      </c>
      <c r="I249" s="4">
        <v>1</v>
      </c>
      <c r="K249" s="4">
        <f t="shared" si="12"/>
        <v>0</v>
      </c>
      <c r="L249" s="4">
        <f t="shared" si="13"/>
        <v>0</v>
      </c>
      <c r="N249" s="4">
        <v>0</v>
      </c>
      <c r="O249" s="4">
        <v>0</v>
      </c>
      <c r="P249" s="4">
        <f t="shared" si="14"/>
        <v>0</v>
      </c>
      <c r="Q249" s="4">
        <f t="shared" si="15"/>
        <v>0</v>
      </c>
    </row>
    <row r="250" spans="1:17" ht="12.75">
      <c r="A250" t="str">
        <f>HYPERLINK("http://bioinformatics.ubc.ca/Gemma/expressionExperiment/showExpressionExperiment.html?id=246","246")</f>
        <v>246</v>
      </c>
      <c r="B250" t="s">
        <v>108</v>
      </c>
      <c r="C250" t="s">
        <v>109</v>
      </c>
      <c r="D250" t="s">
        <v>11</v>
      </c>
      <c r="E250" t="s">
        <v>431</v>
      </c>
      <c r="G250" s="3"/>
      <c r="H250" s="4">
        <v>1</v>
      </c>
      <c r="I250" s="4">
        <v>1</v>
      </c>
      <c r="K250" s="4">
        <f t="shared" si="12"/>
        <v>1</v>
      </c>
      <c r="L250" s="4">
        <f t="shared" si="13"/>
        <v>0</v>
      </c>
      <c r="N250" s="4">
        <v>0</v>
      </c>
      <c r="O250" s="4">
        <v>0</v>
      </c>
      <c r="P250" s="4">
        <f t="shared" si="14"/>
        <v>0</v>
      </c>
      <c r="Q250" s="4">
        <f t="shared" si="15"/>
        <v>1</v>
      </c>
    </row>
    <row r="251" spans="1:17" ht="12.75">
      <c r="A251" t="str">
        <f>HYPERLINK("http://bioinformatics.ubc.ca/Gemma/expressionExperiment/showExpressionExperiment.html?id=243","243")</f>
        <v>243</v>
      </c>
      <c r="B251" t="s">
        <v>188</v>
      </c>
      <c r="C251" t="s">
        <v>189</v>
      </c>
      <c r="G251" s="3"/>
      <c r="H251" s="4">
        <v>1</v>
      </c>
      <c r="I251" s="4">
        <v>0</v>
      </c>
      <c r="K251" s="4">
        <f t="shared" si="12"/>
        <v>0</v>
      </c>
      <c r="L251" s="4">
        <f t="shared" si="13"/>
        <v>0</v>
      </c>
      <c r="N251" s="4">
        <v>0</v>
      </c>
      <c r="O251" s="4">
        <v>1</v>
      </c>
      <c r="P251" s="4">
        <f t="shared" si="14"/>
        <v>0</v>
      </c>
      <c r="Q251" s="4">
        <f t="shared" si="15"/>
        <v>0</v>
      </c>
    </row>
    <row r="252" spans="1:17" ht="12.75">
      <c r="A252" t="str">
        <f>HYPERLINK("http://bioinformatics.ubc.ca/Gemma/expressionExperiment/showExpressionExperiment.html?id=241","241")</f>
        <v>241</v>
      </c>
      <c r="B252" t="s">
        <v>398</v>
      </c>
      <c r="C252" t="s">
        <v>399</v>
      </c>
      <c r="F252" s="6"/>
      <c r="G252" s="7"/>
      <c r="H252" s="4">
        <v>1</v>
      </c>
      <c r="I252" s="4">
        <v>1</v>
      </c>
      <c r="K252" s="4">
        <f t="shared" si="12"/>
        <v>0</v>
      </c>
      <c r="L252" s="4">
        <f t="shared" si="13"/>
        <v>0</v>
      </c>
      <c r="N252" s="4">
        <v>0</v>
      </c>
      <c r="O252" s="4">
        <v>0</v>
      </c>
      <c r="P252" s="4">
        <f t="shared" si="14"/>
        <v>0</v>
      </c>
      <c r="Q252" s="4">
        <f t="shared" si="15"/>
        <v>0</v>
      </c>
    </row>
    <row r="253" spans="1:17" ht="12.75">
      <c r="A253" t="str">
        <f>HYPERLINK("http://bioinformatics.ubc.ca/Gemma/expressionExperiment/showExpressionExperiment.html?id=319","319")</f>
        <v>319</v>
      </c>
      <c r="B253" t="s">
        <v>152</v>
      </c>
      <c r="C253" t="s">
        <v>153</v>
      </c>
      <c r="G253" s="3"/>
      <c r="H253" s="4">
        <v>1</v>
      </c>
      <c r="I253" s="4">
        <v>0</v>
      </c>
      <c r="K253" s="4">
        <f t="shared" si="12"/>
        <v>0</v>
      </c>
      <c r="L253" s="4">
        <f t="shared" si="13"/>
        <v>0</v>
      </c>
      <c r="N253" s="4">
        <v>0</v>
      </c>
      <c r="O253" s="4">
        <v>1</v>
      </c>
      <c r="P253" s="4">
        <f t="shared" si="14"/>
        <v>0</v>
      </c>
      <c r="Q253" s="4">
        <f t="shared" si="15"/>
        <v>0</v>
      </c>
    </row>
    <row r="254" spans="1:17" ht="25.5">
      <c r="A254" t="str">
        <f>HYPERLINK("http://bioinformatics.ubc.ca/Gemma/expressionExperiment/showExpressionExperiment.html?id=213","213")</f>
        <v>213</v>
      </c>
      <c r="B254" t="s">
        <v>432</v>
      </c>
      <c r="C254" t="s">
        <v>433</v>
      </c>
      <c r="F254" t="s">
        <v>11</v>
      </c>
      <c r="G254" s="3" t="s">
        <v>434</v>
      </c>
      <c r="H254" s="4">
        <v>1</v>
      </c>
      <c r="I254" s="4">
        <v>1</v>
      </c>
      <c r="K254" s="4">
        <f t="shared" si="12"/>
        <v>0</v>
      </c>
      <c r="L254" s="4">
        <f t="shared" si="13"/>
        <v>1</v>
      </c>
      <c r="N254" s="4">
        <v>0</v>
      </c>
      <c r="O254" s="4">
        <v>0</v>
      </c>
      <c r="P254" s="4">
        <f t="shared" si="14"/>
        <v>1</v>
      </c>
      <c r="Q254" s="4">
        <f t="shared" si="15"/>
        <v>0</v>
      </c>
    </row>
    <row r="255" spans="1:17" ht="12.75">
      <c r="A255" t="str">
        <f>HYPERLINK("http://bioinformatics.ubc.ca/Gemma/expressionExperiment/showExpressionExperiment.html?id=647","647")</f>
        <v>647</v>
      </c>
      <c r="B255" t="s">
        <v>435</v>
      </c>
      <c r="C255" t="s">
        <v>436</v>
      </c>
      <c r="G255" s="3"/>
      <c r="H255" s="4">
        <v>1</v>
      </c>
      <c r="I255" s="4">
        <v>0</v>
      </c>
      <c r="K255" s="4">
        <f t="shared" si="12"/>
        <v>0</v>
      </c>
      <c r="L255" s="4">
        <f t="shared" si="13"/>
        <v>0</v>
      </c>
      <c r="N255" s="4">
        <v>0</v>
      </c>
      <c r="O255" s="4">
        <v>1</v>
      </c>
      <c r="P255" s="4">
        <f t="shared" si="14"/>
        <v>0</v>
      </c>
      <c r="Q255" s="4">
        <f t="shared" si="15"/>
        <v>0</v>
      </c>
    </row>
    <row r="256" spans="1:17" ht="12.75">
      <c r="A256" t="str">
        <f>HYPERLINK("http://bioinformatics.ubc.ca/Gemma/expressionExperiment/showExpressionExperiment.html?id=625","625")</f>
        <v>625</v>
      </c>
      <c r="B256" t="s">
        <v>437</v>
      </c>
      <c r="C256" t="s">
        <v>438</v>
      </c>
      <c r="G256" s="3"/>
      <c r="H256" s="4">
        <v>1</v>
      </c>
      <c r="I256" s="4">
        <v>0</v>
      </c>
      <c r="K256" s="4">
        <f t="shared" si="12"/>
        <v>0</v>
      </c>
      <c r="L256" s="4">
        <f t="shared" si="13"/>
        <v>0</v>
      </c>
      <c r="N256" s="4">
        <v>0</v>
      </c>
      <c r="O256" s="4">
        <v>1</v>
      </c>
      <c r="P256" s="4">
        <f t="shared" si="14"/>
        <v>0</v>
      </c>
      <c r="Q256" s="4">
        <f t="shared" si="15"/>
        <v>0</v>
      </c>
    </row>
    <row r="257" spans="1:17" ht="12.75">
      <c r="A257" t="str">
        <f>HYPERLINK("http://bioinformatics.ubc.ca/Gemma/expressionExperiment/showExpressionExperiment.html?id=374","374")</f>
        <v>374</v>
      </c>
      <c r="B257" t="s">
        <v>168</v>
      </c>
      <c r="C257" t="s">
        <v>169</v>
      </c>
      <c r="G257" s="3"/>
      <c r="H257" s="4">
        <v>1</v>
      </c>
      <c r="I257" s="4">
        <v>0</v>
      </c>
      <c r="K257" s="4">
        <f t="shared" si="12"/>
        <v>0</v>
      </c>
      <c r="L257" s="4">
        <f t="shared" si="13"/>
        <v>0</v>
      </c>
      <c r="N257" s="4">
        <v>0</v>
      </c>
      <c r="O257" s="4">
        <v>1</v>
      </c>
      <c r="P257" s="4">
        <f t="shared" si="14"/>
        <v>0</v>
      </c>
      <c r="Q257" s="4">
        <f t="shared" si="15"/>
        <v>0</v>
      </c>
    </row>
    <row r="258" spans="1:17" ht="51">
      <c r="A258" t="str">
        <f>HYPERLINK("http://bioinformatics.ubc.ca/Gemma/expressionExperiment/showExpressionExperiment.html?id=268","268")</f>
        <v>268</v>
      </c>
      <c r="B258" t="s">
        <v>233</v>
      </c>
      <c r="C258" t="s">
        <v>234</v>
      </c>
      <c r="E258" t="s">
        <v>421</v>
      </c>
      <c r="F258" s="6"/>
      <c r="G258" s="7" t="s">
        <v>422</v>
      </c>
      <c r="H258" s="4">
        <v>1</v>
      </c>
      <c r="I258" s="4">
        <v>1</v>
      </c>
      <c r="K258" s="4">
        <f t="shared" si="12"/>
        <v>0</v>
      </c>
      <c r="L258" s="4">
        <f t="shared" si="13"/>
        <v>0</v>
      </c>
      <c r="N258" s="4">
        <v>0</v>
      </c>
      <c r="O258" s="4">
        <v>0</v>
      </c>
      <c r="P258" s="4">
        <f t="shared" si="14"/>
        <v>0</v>
      </c>
      <c r="Q258" s="4">
        <f t="shared" si="15"/>
        <v>0</v>
      </c>
    </row>
    <row r="259" spans="1:17" ht="76.5">
      <c r="A259" t="str">
        <f>HYPERLINK("http://bioinformatics.ubc.ca/Gemma/expressionExperiment/showExpressionExperiment.html?id=267","267")</f>
        <v>267</v>
      </c>
      <c r="B259" t="s">
        <v>303</v>
      </c>
      <c r="C259" t="s">
        <v>304</v>
      </c>
      <c r="F259" s="6" t="s">
        <v>11</v>
      </c>
      <c r="G259" s="7" t="s">
        <v>439</v>
      </c>
      <c r="H259" s="4">
        <v>1</v>
      </c>
      <c r="I259" s="4">
        <v>1</v>
      </c>
      <c r="K259" s="4">
        <f aca="true" t="shared" si="16" ref="K259:K322">IF(D259="X",1,0)</f>
        <v>0</v>
      </c>
      <c r="L259" s="4">
        <f aca="true" t="shared" si="17" ref="L259:L322">IF(F259="X",1,0)</f>
        <v>1</v>
      </c>
      <c r="N259" s="4">
        <v>0</v>
      </c>
      <c r="O259" s="4">
        <v>0</v>
      </c>
      <c r="P259" s="4">
        <f aca="true" t="shared" si="18" ref="P259:P322">IF(AND(F259="X",EXACT(D259,"")),1,0)</f>
        <v>1</v>
      </c>
      <c r="Q259" s="4">
        <f aca="true" t="shared" si="19" ref="Q259:Q322">IF(AND(D259="X",EXACT(F259,"")),1,0)</f>
        <v>0</v>
      </c>
    </row>
    <row r="260" spans="1:17" ht="12.75">
      <c r="A260" t="str">
        <f>HYPERLINK("http://bioinformatics.ubc.ca/Gemma/expressionExperiment/showExpressionExperiment.html?id=544","544")</f>
        <v>544</v>
      </c>
      <c r="B260" t="s">
        <v>440</v>
      </c>
      <c r="C260" t="s">
        <v>441</v>
      </c>
      <c r="G260" s="3"/>
      <c r="H260" s="4">
        <v>1</v>
      </c>
      <c r="I260" s="4">
        <v>0</v>
      </c>
      <c r="K260" s="4">
        <f t="shared" si="16"/>
        <v>0</v>
      </c>
      <c r="L260" s="4">
        <f t="shared" si="17"/>
        <v>0</v>
      </c>
      <c r="N260" s="4">
        <v>0</v>
      </c>
      <c r="O260" s="4">
        <v>1</v>
      </c>
      <c r="P260" s="4">
        <f t="shared" si="18"/>
        <v>0</v>
      </c>
      <c r="Q260" s="4">
        <f t="shared" si="19"/>
        <v>0</v>
      </c>
    </row>
    <row r="261" spans="1:17" ht="12.75">
      <c r="A261" t="str">
        <f>HYPERLINK("http://bioinformatics.ubc.ca/Gemma/expressionExperiment/showExpressionExperiment.html?id=167","167")</f>
        <v>167</v>
      </c>
      <c r="B261" t="s">
        <v>360</v>
      </c>
      <c r="C261" t="s">
        <v>361</v>
      </c>
      <c r="E261" t="s">
        <v>96</v>
      </c>
      <c r="F261" s="6"/>
      <c r="G261" s="7" t="s">
        <v>442</v>
      </c>
      <c r="H261" s="4">
        <v>1</v>
      </c>
      <c r="I261" s="4">
        <v>1</v>
      </c>
      <c r="K261" s="4">
        <f t="shared" si="16"/>
        <v>0</v>
      </c>
      <c r="L261" s="4">
        <f t="shared" si="17"/>
        <v>0</v>
      </c>
      <c r="N261" s="4">
        <v>0</v>
      </c>
      <c r="O261" s="4">
        <v>0</v>
      </c>
      <c r="P261" s="4">
        <f t="shared" si="18"/>
        <v>0</v>
      </c>
      <c r="Q261" s="4">
        <f t="shared" si="19"/>
        <v>0</v>
      </c>
    </row>
    <row r="262" spans="1:17" ht="25.5">
      <c r="A262" t="str">
        <f>HYPERLINK("http://bioinformatics.ubc.ca/Gemma/expressionExperiment/showExpressionExperiment.html?id=323","323")</f>
        <v>323</v>
      </c>
      <c r="B262" t="s">
        <v>417</v>
      </c>
      <c r="C262" t="s">
        <v>418</v>
      </c>
      <c r="E262" t="s">
        <v>96</v>
      </c>
      <c r="F262" s="6"/>
      <c r="G262" s="7" t="s">
        <v>443</v>
      </c>
      <c r="H262" s="4">
        <v>1</v>
      </c>
      <c r="I262" s="4">
        <v>1</v>
      </c>
      <c r="K262" s="4">
        <f t="shared" si="16"/>
        <v>0</v>
      </c>
      <c r="L262" s="4">
        <f t="shared" si="17"/>
        <v>0</v>
      </c>
      <c r="N262" s="4">
        <v>0</v>
      </c>
      <c r="O262" s="4">
        <v>0</v>
      </c>
      <c r="P262" s="4">
        <f t="shared" si="18"/>
        <v>0</v>
      </c>
      <c r="Q262" s="4">
        <f t="shared" si="19"/>
        <v>0</v>
      </c>
    </row>
    <row r="263" spans="1:17" ht="38.25">
      <c r="A263" t="str">
        <f>HYPERLINK("http://bioinformatics.ubc.ca/Gemma/expressionExperiment/showExpressionExperiment.html?id=26","26")</f>
        <v>26</v>
      </c>
      <c r="B263" t="s">
        <v>444</v>
      </c>
      <c r="C263" t="s">
        <v>445</v>
      </c>
      <c r="D263" t="s">
        <v>446</v>
      </c>
      <c r="E263" t="s">
        <v>447</v>
      </c>
      <c r="F263" s="6"/>
      <c r="G263" s="7" t="s">
        <v>448</v>
      </c>
      <c r="H263" s="4">
        <v>1</v>
      </c>
      <c r="I263" s="4">
        <v>1</v>
      </c>
      <c r="K263" s="4">
        <f t="shared" si="16"/>
        <v>0</v>
      </c>
      <c r="L263" s="4">
        <f t="shared" si="17"/>
        <v>0</v>
      </c>
      <c r="N263" s="4">
        <v>0</v>
      </c>
      <c r="O263" s="4">
        <v>0</v>
      </c>
      <c r="P263" s="4">
        <f t="shared" si="18"/>
        <v>0</v>
      </c>
      <c r="Q263" s="4">
        <f t="shared" si="19"/>
        <v>0</v>
      </c>
    </row>
    <row r="264" spans="1:17" ht="12.75">
      <c r="A264" t="str">
        <f>HYPERLINK("http://bioinformatics.ubc.ca/Gemma/expressionExperiment/showExpressionExperiment.html?id=167","167")</f>
        <v>167</v>
      </c>
      <c r="B264" t="s">
        <v>449</v>
      </c>
      <c r="C264" t="s">
        <v>450</v>
      </c>
      <c r="G264" s="3"/>
      <c r="H264" s="4">
        <v>1</v>
      </c>
      <c r="I264" s="4">
        <v>0</v>
      </c>
      <c r="K264" s="4">
        <f t="shared" si="16"/>
        <v>0</v>
      </c>
      <c r="L264" s="4">
        <f t="shared" si="17"/>
        <v>0</v>
      </c>
      <c r="N264" s="4">
        <v>0</v>
      </c>
      <c r="O264" s="4">
        <v>1</v>
      </c>
      <c r="P264" s="4">
        <f t="shared" si="18"/>
        <v>0</v>
      </c>
      <c r="Q264" s="4">
        <f t="shared" si="19"/>
        <v>0</v>
      </c>
    </row>
    <row r="265" spans="1:17" ht="51">
      <c r="A265" t="str">
        <f>HYPERLINK("http://bioinformatics.ubc.ca/Gemma/expressionExperiment/showExpressionExperiment.html?id=265","265")</f>
        <v>265</v>
      </c>
      <c r="B265" t="s">
        <v>289</v>
      </c>
      <c r="C265" t="s">
        <v>290</v>
      </c>
      <c r="F265" s="6" t="s">
        <v>11</v>
      </c>
      <c r="G265" s="7" t="s">
        <v>451</v>
      </c>
      <c r="H265" s="4">
        <v>1</v>
      </c>
      <c r="I265" s="4">
        <v>1</v>
      </c>
      <c r="K265" s="4">
        <f t="shared" si="16"/>
        <v>0</v>
      </c>
      <c r="L265" s="4">
        <f t="shared" si="17"/>
        <v>1</v>
      </c>
      <c r="N265" s="4">
        <v>0</v>
      </c>
      <c r="O265" s="4">
        <v>0</v>
      </c>
      <c r="P265" s="4">
        <f t="shared" si="18"/>
        <v>1</v>
      </c>
      <c r="Q265" s="4">
        <f t="shared" si="19"/>
        <v>0</v>
      </c>
    </row>
    <row r="266" spans="1:17" ht="38.25">
      <c r="A266" t="str">
        <f>HYPERLINK("http://bioinformatics.ubc.ca/Gemma/expressionExperiment/showExpressionExperiment.html?id=167","167")</f>
        <v>167</v>
      </c>
      <c r="B266" t="s">
        <v>309</v>
      </c>
      <c r="C266" t="s">
        <v>234</v>
      </c>
      <c r="E266" t="s">
        <v>452</v>
      </c>
      <c r="F266" s="6"/>
      <c r="G266" s="7" t="s">
        <v>406</v>
      </c>
      <c r="H266" s="4">
        <v>1</v>
      </c>
      <c r="I266" s="4">
        <v>1</v>
      </c>
      <c r="K266" s="4">
        <f t="shared" si="16"/>
        <v>0</v>
      </c>
      <c r="L266" s="4">
        <f t="shared" si="17"/>
        <v>0</v>
      </c>
      <c r="N266" s="4">
        <v>0</v>
      </c>
      <c r="O266" s="4">
        <v>0</v>
      </c>
      <c r="P266" s="4">
        <f t="shared" si="18"/>
        <v>0</v>
      </c>
      <c r="Q266" s="4">
        <f t="shared" si="19"/>
        <v>0</v>
      </c>
    </row>
    <row r="267" spans="1:17" ht="12.75">
      <c r="A267" t="str">
        <f>HYPERLINK("http://bioinformatics.ubc.ca/Gemma/expressionExperiment/showExpressionExperiment.html?id=455","455")</f>
        <v>455</v>
      </c>
      <c r="B267" t="s">
        <v>205</v>
      </c>
      <c r="C267" t="s">
        <v>206</v>
      </c>
      <c r="E267" t="s">
        <v>96</v>
      </c>
      <c r="F267" s="6"/>
      <c r="G267" s="7"/>
      <c r="H267" s="4">
        <v>1</v>
      </c>
      <c r="I267" s="4">
        <v>1</v>
      </c>
      <c r="K267" s="4">
        <f t="shared" si="16"/>
        <v>0</v>
      </c>
      <c r="L267" s="4">
        <f t="shared" si="17"/>
        <v>0</v>
      </c>
      <c r="N267" s="4">
        <v>0</v>
      </c>
      <c r="O267" s="4">
        <v>0</v>
      </c>
      <c r="P267" s="4">
        <f t="shared" si="18"/>
        <v>0</v>
      </c>
      <c r="Q267" s="4">
        <f t="shared" si="19"/>
        <v>0</v>
      </c>
    </row>
    <row r="268" spans="1:17" ht="25.5">
      <c r="A268" t="str">
        <f>HYPERLINK("http://bioinformatics.ubc.ca/Gemma/expressionExperiment/showExpressionExperiment.html?id=6","6")</f>
        <v>6</v>
      </c>
      <c r="B268" t="s">
        <v>453</v>
      </c>
      <c r="C268" t="s">
        <v>454</v>
      </c>
      <c r="F268" t="s">
        <v>11</v>
      </c>
      <c r="G268" s="3" t="s">
        <v>455</v>
      </c>
      <c r="H268" s="4">
        <v>1</v>
      </c>
      <c r="I268" s="4">
        <v>1</v>
      </c>
      <c r="K268" s="4">
        <f t="shared" si="16"/>
        <v>0</v>
      </c>
      <c r="L268" s="4">
        <f t="shared" si="17"/>
        <v>1</v>
      </c>
      <c r="N268" s="4">
        <v>0</v>
      </c>
      <c r="O268" s="4">
        <v>0</v>
      </c>
      <c r="P268" s="4">
        <f t="shared" si="18"/>
        <v>1</v>
      </c>
      <c r="Q268" s="4">
        <f t="shared" si="19"/>
        <v>0</v>
      </c>
    </row>
    <row r="269" spans="1:17" ht="25.5">
      <c r="A269" t="str">
        <f>HYPERLINK("http://bioinformatics.ubc.ca/Gemma/expressionExperiment/showExpressionExperiment.html?id=524","524")</f>
        <v>524</v>
      </c>
      <c r="B269" t="s">
        <v>456</v>
      </c>
      <c r="C269" t="s">
        <v>457</v>
      </c>
      <c r="F269" s="6" t="s">
        <v>11</v>
      </c>
      <c r="G269" s="7" t="s">
        <v>458</v>
      </c>
      <c r="H269" s="4">
        <v>1</v>
      </c>
      <c r="I269" s="4">
        <v>1</v>
      </c>
      <c r="K269" s="4">
        <f t="shared" si="16"/>
        <v>0</v>
      </c>
      <c r="L269" s="4">
        <f t="shared" si="17"/>
        <v>1</v>
      </c>
      <c r="N269" s="4">
        <v>0</v>
      </c>
      <c r="O269" s="4">
        <v>0</v>
      </c>
      <c r="P269" s="4">
        <f t="shared" si="18"/>
        <v>1</v>
      </c>
      <c r="Q269" s="4">
        <f t="shared" si="19"/>
        <v>0</v>
      </c>
    </row>
    <row r="270" spans="1:17" ht="12.75">
      <c r="A270" t="str">
        <f>HYPERLINK("http://bioinformatics.ubc.ca/Gemma/expressionExperiment/showExpressionExperiment.html?id=596","596")</f>
        <v>596</v>
      </c>
      <c r="B270" t="s">
        <v>83</v>
      </c>
      <c r="C270" t="s">
        <v>84</v>
      </c>
      <c r="G270" s="3"/>
      <c r="H270" s="4">
        <v>1</v>
      </c>
      <c r="I270" s="4">
        <v>0</v>
      </c>
      <c r="K270" s="4">
        <f t="shared" si="16"/>
        <v>0</v>
      </c>
      <c r="L270" s="4">
        <f t="shared" si="17"/>
        <v>0</v>
      </c>
      <c r="N270" s="4">
        <v>0</v>
      </c>
      <c r="O270" s="4">
        <v>1</v>
      </c>
      <c r="P270" s="4">
        <f t="shared" si="18"/>
        <v>0</v>
      </c>
      <c r="Q270" s="4">
        <f t="shared" si="19"/>
        <v>0</v>
      </c>
    </row>
    <row r="271" spans="1:17" ht="12.75">
      <c r="A271" t="str">
        <f>HYPERLINK("http://bioinformatics.ubc.ca/Gemma/expressionExperiment/showExpressionExperiment.html?id=522","522")</f>
        <v>522</v>
      </c>
      <c r="B271" t="s">
        <v>459</v>
      </c>
      <c r="C271" t="s">
        <v>460</v>
      </c>
      <c r="E271" t="s">
        <v>96</v>
      </c>
      <c r="F271" s="6"/>
      <c r="G271" s="7" t="s">
        <v>55</v>
      </c>
      <c r="H271" s="4">
        <v>1</v>
      </c>
      <c r="I271" s="4">
        <v>1</v>
      </c>
      <c r="K271" s="4">
        <f t="shared" si="16"/>
        <v>0</v>
      </c>
      <c r="L271" s="4">
        <f t="shared" si="17"/>
        <v>0</v>
      </c>
      <c r="N271" s="4">
        <v>0</v>
      </c>
      <c r="O271" s="4">
        <v>0</v>
      </c>
      <c r="P271" s="4">
        <f t="shared" si="18"/>
        <v>0</v>
      </c>
      <c r="Q271" s="4">
        <f t="shared" si="19"/>
        <v>0</v>
      </c>
    </row>
    <row r="272" spans="1:17" ht="12.75">
      <c r="A272" t="str">
        <f>HYPERLINK("http://bioinformatics.ubc.ca/Gemma/expressionExperiment/showExpressionExperiment.html?id=609","609")</f>
        <v>609</v>
      </c>
      <c r="B272" t="s">
        <v>461</v>
      </c>
      <c r="C272" t="s">
        <v>462</v>
      </c>
      <c r="G272" s="3"/>
      <c r="H272" s="4">
        <v>1</v>
      </c>
      <c r="I272" s="4">
        <v>0</v>
      </c>
      <c r="K272" s="4">
        <f t="shared" si="16"/>
        <v>0</v>
      </c>
      <c r="L272" s="4">
        <f t="shared" si="17"/>
        <v>0</v>
      </c>
      <c r="N272" s="4">
        <v>0</v>
      </c>
      <c r="O272" s="4">
        <v>1</v>
      </c>
      <c r="P272" s="4">
        <f t="shared" si="18"/>
        <v>0</v>
      </c>
      <c r="Q272" s="4">
        <f t="shared" si="19"/>
        <v>0</v>
      </c>
    </row>
    <row r="273" spans="1:17" ht="12.75">
      <c r="A273" t="str">
        <f>HYPERLINK("http://bioinformatics.ubc.ca/Gemma/expressionExperiment/showExpressionExperiment.html?id=167","167")</f>
        <v>167</v>
      </c>
      <c r="B273" t="s">
        <v>463</v>
      </c>
      <c r="C273" t="s">
        <v>464</v>
      </c>
      <c r="G273" s="3"/>
      <c r="H273" s="4">
        <v>1</v>
      </c>
      <c r="I273" s="4">
        <v>0</v>
      </c>
      <c r="K273" s="4">
        <f t="shared" si="16"/>
        <v>0</v>
      </c>
      <c r="L273" s="4">
        <f t="shared" si="17"/>
        <v>0</v>
      </c>
      <c r="N273" s="4">
        <v>0</v>
      </c>
      <c r="O273" s="4">
        <v>1</v>
      </c>
      <c r="P273" s="4">
        <f t="shared" si="18"/>
        <v>0</v>
      </c>
      <c r="Q273" s="4">
        <f t="shared" si="19"/>
        <v>0</v>
      </c>
    </row>
    <row r="274" spans="1:17" ht="12.75">
      <c r="A274" t="str">
        <f>HYPERLINK("http://bioinformatics.ubc.ca/Gemma/expressionExperiment/showExpressionExperiment.html?id=446","446")</f>
        <v>446</v>
      </c>
      <c r="B274" t="s">
        <v>465</v>
      </c>
      <c r="C274" t="s">
        <v>466</v>
      </c>
      <c r="G274" s="3"/>
      <c r="H274" s="4">
        <v>1</v>
      </c>
      <c r="I274" s="4">
        <v>0</v>
      </c>
      <c r="K274" s="4">
        <f t="shared" si="16"/>
        <v>0</v>
      </c>
      <c r="L274" s="4">
        <f t="shared" si="17"/>
        <v>0</v>
      </c>
      <c r="N274" s="4">
        <v>0</v>
      </c>
      <c r="O274" s="4">
        <v>1</v>
      </c>
      <c r="P274" s="4">
        <f t="shared" si="18"/>
        <v>0</v>
      </c>
      <c r="Q274" s="4">
        <f t="shared" si="19"/>
        <v>0</v>
      </c>
    </row>
    <row r="275" spans="1:17" ht="12.75">
      <c r="A275" t="str">
        <f>HYPERLINK("http://bioinformatics.ubc.ca/Gemma/expressionExperiment/showExpressionExperiment.html?id=535","535")</f>
        <v>535</v>
      </c>
      <c r="B275" t="s">
        <v>467</v>
      </c>
      <c r="C275" t="s">
        <v>468</v>
      </c>
      <c r="F275" s="6" t="s">
        <v>11</v>
      </c>
      <c r="G275" s="7" t="s">
        <v>63</v>
      </c>
      <c r="H275" s="4">
        <v>1</v>
      </c>
      <c r="I275" s="4">
        <v>1</v>
      </c>
      <c r="K275" s="4">
        <f t="shared" si="16"/>
        <v>0</v>
      </c>
      <c r="L275" s="4">
        <f t="shared" si="17"/>
        <v>1</v>
      </c>
      <c r="N275" s="4">
        <v>0</v>
      </c>
      <c r="O275" s="4">
        <v>0</v>
      </c>
      <c r="P275" s="4">
        <f t="shared" si="18"/>
        <v>1</v>
      </c>
      <c r="Q275" s="4">
        <f t="shared" si="19"/>
        <v>0</v>
      </c>
    </row>
    <row r="276" spans="1:17" ht="25.5">
      <c r="A276" t="str">
        <f>HYPERLINK("http://bioinformatics.ubc.ca/Gemma/expressionExperiment/showExpressionExperiment.html?id=54","54")</f>
        <v>54</v>
      </c>
      <c r="B276" t="s">
        <v>469</v>
      </c>
      <c r="C276" t="s">
        <v>470</v>
      </c>
      <c r="E276" t="s">
        <v>96</v>
      </c>
      <c r="F276" s="6"/>
      <c r="G276" s="7" t="s">
        <v>471</v>
      </c>
      <c r="H276" s="4">
        <v>1</v>
      </c>
      <c r="I276" s="4">
        <v>1</v>
      </c>
      <c r="K276" s="4">
        <f t="shared" si="16"/>
        <v>0</v>
      </c>
      <c r="L276" s="4">
        <f t="shared" si="17"/>
        <v>0</v>
      </c>
      <c r="N276" s="4">
        <v>0</v>
      </c>
      <c r="O276" s="4">
        <v>0</v>
      </c>
      <c r="P276" s="4">
        <f t="shared" si="18"/>
        <v>0</v>
      </c>
      <c r="Q276" s="4">
        <f t="shared" si="19"/>
        <v>0</v>
      </c>
    </row>
    <row r="277" spans="1:17" ht="12.75">
      <c r="A277" t="str">
        <f>HYPERLINK("http://bioinformatics.ubc.ca/Gemma/expressionExperiment/showExpressionExperiment.html?id=107","107")</f>
        <v>107</v>
      </c>
      <c r="B277" t="s">
        <v>444</v>
      </c>
      <c r="C277" t="s">
        <v>445</v>
      </c>
      <c r="D277" t="s">
        <v>446</v>
      </c>
      <c r="E277" t="s">
        <v>447</v>
      </c>
      <c r="F277" s="6" t="s">
        <v>446</v>
      </c>
      <c r="G277" s="7"/>
      <c r="H277" s="4">
        <v>1</v>
      </c>
      <c r="I277" s="4">
        <v>1</v>
      </c>
      <c r="K277" s="4">
        <f t="shared" si="16"/>
        <v>0</v>
      </c>
      <c r="L277" s="4">
        <f t="shared" si="17"/>
        <v>0</v>
      </c>
      <c r="N277" s="4">
        <v>0</v>
      </c>
      <c r="O277" s="4">
        <v>0</v>
      </c>
      <c r="P277" s="4">
        <f t="shared" si="18"/>
        <v>0</v>
      </c>
      <c r="Q277" s="4">
        <f t="shared" si="19"/>
        <v>0</v>
      </c>
    </row>
    <row r="278" spans="1:17" ht="12.75">
      <c r="A278" t="str">
        <f>HYPERLINK("http://bioinformatics.ubc.ca/Gemma/expressionExperiment/showExpressionExperiment.html?id=363","363")</f>
        <v>363</v>
      </c>
      <c r="B278" t="s">
        <v>472</v>
      </c>
      <c r="C278" t="s">
        <v>473</v>
      </c>
      <c r="E278" t="s">
        <v>96</v>
      </c>
      <c r="F278" s="6"/>
      <c r="G278" s="7" t="s">
        <v>55</v>
      </c>
      <c r="H278" s="4">
        <v>1</v>
      </c>
      <c r="I278" s="4">
        <v>1</v>
      </c>
      <c r="K278" s="4">
        <f t="shared" si="16"/>
        <v>0</v>
      </c>
      <c r="L278" s="4">
        <f t="shared" si="17"/>
        <v>0</v>
      </c>
      <c r="N278" s="4">
        <v>0</v>
      </c>
      <c r="O278" s="4">
        <v>0</v>
      </c>
      <c r="P278" s="4">
        <f t="shared" si="18"/>
        <v>0</v>
      </c>
      <c r="Q278" s="4">
        <f t="shared" si="19"/>
        <v>0</v>
      </c>
    </row>
    <row r="279" spans="1:17" ht="12.75">
      <c r="A279" t="str">
        <f>HYPERLINK("http://bioinformatics.ubc.ca/Gemma/expressionExperiment/showExpressionExperiment.html?id=299","299")</f>
        <v>299</v>
      </c>
      <c r="B279" t="s">
        <v>474</v>
      </c>
      <c r="C279" t="s">
        <v>475</v>
      </c>
      <c r="E279" t="s">
        <v>96</v>
      </c>
      <c r="F279" s="6"/>
      <c r="G279" s="7"/>
      <c r="H279" s="4">
        <v>1</v>
      </c>
      <c r="I279" s="4">
        <v>1</v>
      </c>
      <c r="K279" s="4">
        <f t="shared" si="16"/>
        <v>0</v>
      </c>
      <c r="L279" s="4">
        <f t="shared" si="17"/>
        <v>0</v>
      </c>
      <c r="N279" s="4">
        <v>0</v>
      </c>
      <c r="O279" s="4">
        <v>0</v>
      </c>
      <c r="P279" s="4">
        <f t="shared" si="18"/>
        <v>0</v>
      </c>
      <c r="Q279" s="4">
        <f t="shared" si="19"/>
        <v>0</v>
      </c>
    </row>
    <row r="280" spans="1:17" ht="12.75">
      <c r="A280" t="str">
        <f>HYPERLINK("http://bioinformatics.ubc.ca/Gemma/expressionExperiment/showExpressionExperiment.html?id=323","323")</f>
        <v>323</v>
      </c>
      <c r="B280" t="s">
        <v>476</v>
      </c>
      <c r="C280" t="s">
        <v>477</v>
      </c>
      <c r="E280" t="s">
        <v>96</v>
      </c>
      <c r="F280" s="6"/>
      <c r="G280" s="7" t="s">
        <v>55</v>
      </c>
      <c r="H280" s="4">
        <v>1</v>
      </c>
      <c r="I280" s="4">
        <v>1</v>
      </c>
      <c r="K280" s="4">
        <f t="shared" si="16"/>
        <v>0</v>
      </c>
      <c r="L280" s="4">
        <f t="shared" si="17"/>
        <v>0</v>
      </c>
      <c r="N280" s="4">
        <v>0</v>
      </c>
      <c r="O280" s="4">
        <v>0</v>
      </c>
      <c r="P280" s="4">
        <f t="shared" si="18"/>
        <v>0</v>
      </c>
      <c r="Q280" s="4">
        <f t="shared" si="19"/>
        <v>0</v>
      </c>
    </row>
    <row r="281" spans="1:17" ht="12.75">
      <c r="A281" t="str">
        <f>HYPERLINK("http://bioinformatics.ubc.ca/Gemma/expressionExperiment/showExpressionExperiment.html?id=302","302")</f>
        <v>302</v>
      </c>
      <c r="B281" t="s">
        <v>478</v>
      </c>
      <c r="C281" t="s">
        <v>479</v>
      </c>
      <c r="E281" t="s">
        <v>96</v>
      </c>
      <c r="F281" s="6"/>
      <c r="G281" s="7" t="s">
        <v>55</v>
      </c>
      <c r="H281" s="4">
        <v>1</v>
      </c>
      <c r="I281" s="4">
        <v>1</v>
      </c>
      <c r="K281" s="4">
        <f t="shared" si="16"/>
        <v>0</v>
      </c>
      <c r="L281" s="4">
        <f t="shared" si="17"/>
        <v>0</v>
      </c>
      <c r="N281" s="4">
        <v>0</v>
      </c>
      <c r="O281" s="4">
        <v>0</v>
      </c>
      <c r="P281" s="4">
        <f t="shared" si="18"/>
        <v>0</v>
      </c>
      <c r="Q281" s="4">
        <f t="shared" si="19"/>
        <v>0</v>
      </c>
    </row>
    <row r="282" spans="1:17" ht="12.75">
      <c r="A282" t="str">
        <f>HYPERLINK("http://bioinformatics.ubc.ca/Gemma/expressionExperiment/showExpressionExperiment.html?id=454","454")</f>
        <v>454</v>
      </c>
      <c r="B282" t="s">
        <v>480</v>
      </c>
      <c r="C282" t="s">
        <v>481</v>
      </c>
      <c r="E282" t="s">
        <v>96</v>
      </c>
      <c r="F282" s="6"/>
      <c r="G282" s="7" t="s">
        <v>482</v>
      </c>
      <c r="H282" s="4">
        <v>1</v>
      </c>
      <c r="I282" s="4">
        <v>1</v>
      </c>
      <c r="K282" s="4">
        <f t="shared" si="16"/>
        <v>0</v>
      </c>
      <c r="L282" s="4">
        <f t="shared" si="17"/>
        <v>0</v>
      </c>
      <c r="N282" s="4">
        <v>0</v>
      </c>
      <c r="O282" s="4">
        <v>0</v>
      </c>
      <c r="P282" s="4">
        <f t="shared" si="18"/>
        <v>0</v>
      </c>
      <c r="Q282" s="4">
        <f t="shared" si="19"/>
        <v>0</v>
      </c>
    </row>
    <row r="283" spans="1:17" ht="12.75">
      <c r="A283" t="str">
        <f>HYPERLINK("http://bioinformatics.ubc.ca/Gemma/expressionExperiment/showExpressionExperiment.html?id=454","454")</f>
        <v>454</v>
      </c>
      <c r="B283" t="s">
        <v>166</v>
      </c>
      <c r="C283" t="s">
        <v>167</v>
      </c>
      <c r="E283" t="s">
        <v>96</v>
      </c>
      <c r="F283" s="6"/>
      <c r="G283" s="7" t="s">
        <v>483</v>
      </c>
      <c r="H283" s="4">
        <v>1</v>
      </c>
      <c r="I283" s="4">
        <v>1</v>
      </c>
      <c r="K283" s="4">
        <f t="shared" si="16"/>
        <v>0</v>
      </c>
      <c r="L283" s="4">
        <f t="shared" si="17"/>
        <v>0</v>
      </c>
      <c r="N283" s="4">
        <v>0</v>
      </c>
      <c r="O283" s="4">
        <v>0</v>
      </c>
      <c r="P283" s="4">
        <f t="shared" si="18"/>
        <v>0</v>
      </c>
      <c r="Q283" s="4">
        <f t="shared" si="19"/>
        <v>0</v>
      </c>
    </row>
    <row r="284" spans="1:17" ht="76.5">
      <c r="A284" t="str">
        <f>HYPERLINK("http://bioinformatics.ubc.ca/Gemma/expressionExperiment/showExpressionExperiment.html?id=455","455")</f>
        <v>455</v>
      </c>
      <c r="B284" t="s">
        <v>158</v>
      </c>
      <c r="C284" t="s">
        <v>159</v>
      </c>
      <c r="F284" s="6" t="s">
        <v>11</v>
      </c>
      <c r="G284" s="7" t="s">
        <v>484</v>
      </c>
      <c r="H284" s="4">
        <v>1</v>
      </c>
      <c r="I284" s="4">
        <v>1</v>
      </c>
      <c r="K284" s="4">
        <f t="shared" si="16"/>
        <v>0</v>
      </c>
      <c r="L284" s="4">
        <f t="shared" si="17"/>
        <v>1</v>
      </c>
      <c r="N284" s="4">
        <v>0</v>
      </c>
      <c r="O284" s="4">
        <v>0</v>
      </c>
      <c r="P284" s="4">
        <f t="shared" si="18"/>
        <v>1</v>
      </c>
      <c r="Q284" s="4">
        <f t="shared" si="19"/>
        <v>0</v>
      </c>
    </row>
    <row r="285" spans="1:17" ht="12.75">
      <c r="A285" t="str">
        <f>HYPERLINK("http://bioinformatics.ubc.ca/Gemma/expressionExperiment/showExpressionExperiment.html?id=454","454")</f>
        <v>454</v>
      </c>
      <c r="B285" t="s">
        <v>485</v>
      </c>
      <c r="C285" t="s">
        <v>486</v>
      </c>
      <c r="F285" s="6" t="s">
        <v>11</v>
      </c>
      <c r="G285" s="7" t="s">
        <v>487</v>
      </c>
      <c r="H285" s="4">
        <v>1</v>
      </c>
      <c r="I285" s="4">
        <v>1</v>
      </c>
      <c r="K285" s="4">
        <f t="shared" si="16"/>
        <v>0</v>
      </c>
      <c r="L285" s="4">
        <f t="shared" si="17"/>
        <v>1</v>
      </c>
      <c r="N285" s="4">
        <v>0</v>
      </c>
      <c r="O285" s="4">
        <v>0</v>
      </c>
      <c r="P285" s="4">
        <f t="shared" si="18"/>
        <v>1</v>
      </c>
      <c r="Q285" s="4">
        <f t="shared" si="19"/>
        <v>0</v>
      </c>
    </row>
    <row r="286" spans="1:17" ht="12.75">
      <c r="A286" t="str">
        <f>HYPERLINK("http://bioinformatics.ubc.ca/Gemma/expressionExperiment/showExpressionExperiment.html?id=559","559")</f>
        <v>559</v>
      </c>
      <c r="B286" t="s">
        <v>488</v>
      </c>
      <c r="C286" t="s">
        <v>489</v>
      </c>
      <c r="G286" s="3"/>
      <c r="H286" s="4">
        <v>1</v>
      </c>
      <c r="I286" s="4">
        <v>0</v>
      </c>
      <c r="K286" s="4">
        <f t="shared" si="16"/>
        <v>0</v>
      </c>
      <c r="L286" s="4">
        <f t="shared" si="17"/>
        <v>0</v>
      </c>
      <c r="N286" s="4">
        <v>0</v>
      </c>
      <c r="O286" s="4">
        <v>1</v>
      </c>
      <c r="P286" s="4">
        <f t="shared" si="18"/>
        <v>0</v>
      </c>
      <c r="Q286" s="4">
        <f t="shared" si="19"/>
        <v>0</v>
      </c>
    </row>
    <row r="287" spans="1:17" ht="12.75">
      <c r="A287" t="str">
        <f>HYPERLINK("http://bioinformatics.ubc.ca/Gemma/expressionExperiment/showExpressionExperiment.html?id=288","288")</f>
        <v>288</v>
      </c>
      <c r="B287" t="s">
        <v>233</v>
      </c>
      <c r="C287" t="s">
        <v>234</v>
      </c>
      <c r="G287" s="3"/>
      <c r="H287" s="4">
        <v>1</v>
      </c>
      <c r="I287" s="4">
        <v>0</v>
      </c>
      <c r="K287" s="4">
        <f t="shared" si="16"/>
        <v>0</v>
      </c>
      <c r="L287" s="4">
        <f t="shared" si="17"/>
        <v>0</v>
      </c>
      <c r="N287" s="4">
        <v>0</v>
      </c>
      <c r="O287" s="4">
        <v>1</v>
      </c>
      <c r="P287" s="4">
        <f t="shared" si="18"/>
        <v>0</v>
      </c>
      <c r="Q287" s="4">
        <f t="shared" si="19"/>
        <v>0</v>
      </c>
    </row>
    <row r="288" spans="1:17" ht="12.75">
      <c r="A288" t="str">
        <f>HYPERLINK("http://bioinformatics.ubc.ca/Gemma/expressionExperiment/showExpressionExperiment.html?id=6","6")</f>
        <v>6</v>
      </c>
      <c r="B288" t="s">
        <v>188</v>
      </c>
      <c r="C288" t="s">
        <v>189</v>
      </c>
      <c r="D288" t="s">
        <v>11</v>
      </c>
      <c r="G288" s="3"/>
      <c r="H288" s="4">
        <v>1</v>
      </c>
      <c r="I288" s="4">
        <v>1</v>
      </c>
      <c r="K288" s="4">
        <f t="shared" si="16"/>
        <v>1</v>
      </c>
      <c r="L288" s="4">
        <f t="shared" si="17"/>
        <v>0</v>
      </c>
      <c r="N288" s="4">
        <v>0</v>
      </c>
      <c r="O288" s="4">
        <v>0</v>
      </c>
      <c r="P288" s="4">
        <f t="shared" si="18"/>
        <v>0</v>
      </c>
      <c r="Q288" s="4">
        <f t="shared" si="19"/>
        <v>1</v>
      </c>
    </row>
    <row r="289" spans="1:17" ht="25.5">
      <c r="A289" t="str">
        <f>HYPERLINK("http://bioinformatics.ubc.ca/Gemma/expressionExperiment/showExpressionExperiment.html?id=524","524")</f>
        <v>524</v>
      </c>
      <c r="B289" t="s">
        <v>490</v>
      </c>
      <c r="C289" t="s">
        <v>491</v>
      </c>
      <c r="F289" s="6" t="s">
        <v>11</v>
      </c>
      <c r="G289" s="7" t="s">
        <v>458</v>
      </c>
      <c r="H289" s="4">
        <v>1</v>
      </c>
      <c r="I289" s="4">
        <v>1</v>
      </c>
      <c r="K289" s="4">
        <f t="shared" si="16"/>
        <v>0</v>
      </c>
      <c r="L289" s="4">
        <f t="shared" si="17"/>
        <v>1</v>
      </c>
      <c r="N289" s="4">
        <v>0</v>
      </c>
      <c r="O289" s="4">
        <v>0</v>
      </c>
      <c r="P289" s="4">
        <f t="shared" si="18"/>
        <v>1</v>
      </c>
      <c r="Q289" s="4">
        <f t="shared" si="19"/>
        <v>0</v>
      </c>
    </row>
    <row r="290" spans="1:17" ht="12.75">
      <c r="A290" t="str">
        <f>HYPERLINK("http://bioinformatics.ubc.ca/Gemma/expressionExperiment/showExpressionExperiment.html?id=597","597")</f>
        <v>597</v>
      </c>
      <c r="B290" t="s">
        <v>146</v>
      </c>
      <c r="C290" t="s">
        <v>147</v>
      </c>
      <c r="E290" t="s">
        <v>29</v>
      </c>
      <c r="F290" t="s">
        <v>11</v>
      </c>
      <c r="G290" s="3" t="s">
        <v>364</v>
      </c>
      <c r="H290" s="4">
        <v>1</v>
      </c>
      <c r="I290" s="4">
        <v>1</v>
      </c>
      <c r="K290" s="4">
        <f t="shared" si="16"/>
        <v>0</v>
      </c>
      <c r="L290" s="4">
        <f t="shared" si="17"/>
        <v>1</v>
      </c>
      <c r="N290" s="4">
        <v>0</v>
      </c>
      <c r="O290" s="4">
        <v>0</v>
      </c>
      <c r="P290" s="4">
        <f t="shared" si="18"/>
        <v>1</v>
      </c>
      <c r="Q290" s="4">
        <f t="shared" si="19"/>
        <v>0</v>
      </c>
    </row>
    <row r="291" spans="1:17" ht="12.75">
      <c r="A291" t="str">
        <f>HYPERLINK("http://bioinformatics.ubc.ca/Gemma/expressionExperiment/showExpressionExperiment.html?id=6","6")</f>
        <v>6</v>
      </c>
      <c r="B291" t="s">
        <v>492</v>
      </c>
      <c r="C291" t="s">
        <v>493</v>
      </c>
      <c r="F291" t="s">
        <v>11</v>
      </c>
      <c r="G291" s="3"/>
      <c r="H291" s="4">
        <v>1</v>
      </c>
      <c r="I291" s="4">
        <v>1</v>
      </c>
      <c r="K291" s="4">
        <f t="shared" si="16"/>
        <v>0</v>
      </c>
      <c r="L291" s="4">
        <f t="shared" si="17"/>
        <v>1</v>
      </c>
      <c r="N291" s="4">
        <v>0</v>
      </c>
      <c r="O291" s="4">
        <v>0</v>
      </c>
      <c r="P291" s="4">
        <f t="shared" si="18"/>
        <v>1</v>
      </c>
      <c r="Q291" s="4">
        <f t="shared" si="19"/>
        <v>0</v>
      </c>
    </row>
    <row r="292" spans="1:17" ht="25.5">
      <c r="A292" t="str">
        <f>HYPERLINK("http://bioinformatics.ubc.ca/Gemma/expressionExperiment/showExpressionExperiment.html?id=6","6")</f>
        <v>6</v>
      </c>
      <c r="B292" t="s">
        <v>166</v>
      </c>
      <c r="C292" t="s">
        <v>167</v>
      </c>
      <c r="F292" t="s">
        <v>11</v>
      </c>
      <c r="G292" s="3" t="s">
        <v>93</v>
      </c>
      <c r="H292" s="4">
        <v>1</v>
      </c>
      <c r="I292" s="4">
        <v>1</v>
      </c>
      <c r="K292" s="4">
        <f t="shared" si="16"/>
        <v>0</v>
      </c>
      <c r="L292" s="4">
        <f t="shared" si="17"/>
        <v>1</v>
      </c>
      <c r="N292" s="4">
        <v>0</v>
      </c>
      <c r="O292" s="4">
        <v>0</v>
      </c>
      <c r="P292" s="4">
        <f t="shared" si="18"/>
        <v>1</v>
      </c>
      <c r="Q292" s="4">
        <f t="shared" si="19"/>
        <v>0</v>
      </c>
    </row>
    <row r="293" spans="1:17" ht="12.75">
      <c r="A293" t="str">
        <f>HYPERLINK("http://bioinformatics.ubc.ca/Gemma/expressionExperiment/showExpressionExperiment.html?id=6","6")</f>
        <v>6</v>
      </c>
      <c r="B293" t="s">
        <v>494</v>
      </c>
      <c r="C293" t="s">
        <v>495</v>
      </c>
      <c r="F293" t="s">
        <v>11</v>
      </c>
      <c r="G293" s="3" t="s">
        <v>496</v>
      </c>
      <c r="H293" s="4">
        <v>1</v>
      </c>
      <c r="I293" s="4">
        <v>1</v>
      </c>
      <c r="K293" s="4">
        <f t="shared" si="16"/>
        <v>0</v>
      </c>
      <c r="L293" s="4">
        <f t="shared" si="17"/>
        <v>1</v>
      </c>
      <c r="N293" s="4">
        <v>0</v>
      </c>
      <c r="O293" s="4">
        <v>0</v>
      </c>
      <c r="P293" s="4">
        <f t="shared" si="18"/>
        <v>1</v>
      </c>
      <c r="Q293" s="4">
        <f t="shared" si="19"/>
        <v>0</v>
      </c>
    </row>
    <row r="294" spans="1:17" ht="12.75">
      <c r="A294" t="str">
        <f>HYPERLINK("http://bioinformatics.ubc.ca/Gemma/expressionExperiment/showExpressionExperiment.html?id=602","602")</f>
        <v>602</v>
      </c>
      <c r="B294" t="s">
        <v>197</v>
      </c>
      <c r="C294" t="s">
        <v>198</v>
      </c>
      <c r="F294" s="6"/>
      <c r="G294" s="7"/>
      <c r="H294" s="4">
        <v>1</v>
      </c>
      <c r="I294" s="4">
        <v>1</v>
      </c>
      <c r="K294" s="4">
        <f t="shared" si="16"/>
        <v>0</v>
      </c>
      <c r="L294" s="4">
        <f t="shared" si="17"/>
        <v>0</v>
      </c>
      <c r="N294" s="4">
        <v>0</v>
      </c>
      <c r="O294" s="4">
        <v>0</v>
      </c>
      <c r="P294" s="4">
        <f t="shared" si="18"/>
        <v>0</v>
      </c>
      <c r="Q294" s="4">
        <f t="shared" si="19"/>
        <v>0</v>
      </c>
    </row>
    <row r="295" spans="1:17" ht="12.75">
      <c r="A295" t="str">
        <f>HYPERLINK("http://bioinformatics.ubc.ca/Gemma/expressionExperiment/showExpressionExperiment.html?id=213","213")</f>
        <v>213</v>
      </c>
      <c r="B295" t="s">
        <v>340</v>
      </c>
      <c r="C295" t="s">
        <v>341</v>
      </c>
      <c r="D295" t="s">
        <v>11</v>
      </c>
      <c r="E295" t="s">
        <v>497</v>
      </c>
      <c r="G295" s="3"/>
      <c r="H295" s="4">
        <v>1</v>
      </c>
      <c r="I295" s="4">
        <v>1</v>
      </c>
      <c r="K295" s="4">
        <f t="shared" si="16"/>
        <v>1</v>
      </c>
      <c r="L295" s="4">
        <f t="shared" si="17"/>
        <v>0</v>
      </c>
      <c r="N295" s="4">
        <v>0</v>
      </c>
      <c r="O295" s="4">
        <v>0</v>
      </c>
      <c r="P295" s="4">
        <f t="shared" si="18"/>
        <v>0</v>
      </c>
      <c r="Q295" s="4">
        <f t="shared" si="19"/>
        <v>1</v>
      </c>
    </row>
    <row r="296" spans="1:17" ht="12.75">
      <c r="A296" t="str">
        <f>HYPERLINK("http://bioinformatics.ubc.ca/Gemma/expressionExperiment/showExpressionExperiment.html?id=277","277")</f>
        <v>277</v>
      </c>
      <c r="B296" t="s">
        <v>61</v>
      </c>
      <c r="C296" t="s">
        <v>62</v>
      </c>
      <c r="E296" t="s">
        <v>96</v>
      </c>
      <c r="F296" s="6"/>
      <c r="G296" s="7" t="s">
        <v>55</v>
      </c>
      <c r="H296" s="4">
        <v>1</v>
      </c>
      <c r="I296" s="4">
        <v>1</v>
      </c>
      <c r="K296" s="4">
        <f t="shared" si="16"/>
        <v>0</v>
      </c>
      <c r="L296" s="4">
        <f t="shared" si="17"/>
        <v>0</v>
      </c>
      <c r="N296" s="4">
        <v>0</v>
      </c>
      <c r="O296" s="4">
        <v>0</v>
      </c>
      <c r="P296" s="4">
        <f t="shared" si="18"/>
        <v>0</v>
      </c>
      <c r="Q296" s="4">
        <f t="shared" si="19"/>
        <v>0</v>
      </c>
    </row>
    <row r="297" spans="1:17" ht="12.75">
      <c r="A297" t="str">
        <f>HYPERLINK("http://bioinformatics.ubc.ca/Gemma/expressionExperiment/showExpressionExperiment.html?id=548","548")</f>
        <v>548</v>
      </c>
      <c r="B297" t="s">
        <v>498</v>
      </c>
      <c r="C297" t="s">
        <v>499</v>
      </c>
      <c r="F297" t="s">
        <v>11</v>
      </c>
      <c r="G297" s="3"/>
      <c r="H297" s="4">
        <v>1</v>
      </c>
      <c r="I297" s="4">
        <v>1</v>
      </c>
      <c r="K297" s="4">
        <f t="shared" si="16"/>
        <v>0</v>
      </c>
      <c r="L297" s="4">
        <f t="shared" si="17"/>
        <v>1</v>
      </c>
      <c r="N297" s="4">
        <v>0</v>
      </c>
      <c r="O297" s="4">
        <v>0</v>
      </c>
      <c r="P297" s="4">
        <f t="shared" si="18"/>
        <v>1</v>
      </c>
      <c r="Q297" s="4">
        <f t="shared" si="19"/>
        <v>0</v>
      </c>
    </row>
    <row r="298" spans="1:17" ht="12.75">
      <c r="A298" t="str">
        <f>HYPERLINK("http://bioinformatics.ubc.ca/Gemma/expressionExperiment/showExpressionExperiment.html?id=548","548")</f>
        <v>548</v>
      </c>
      <c r="B298" t="s">
        <v>86</v>
      </c>
      <c r="C298" t="s">
        <v>87</v>
      </c>
      <c r="E298" t="s">
        <v>96</v>
      </c>
      <c r="F298" s="6"/>
      <c r="G298" s="7" t="s">
        <v>55</v>
      </c>
      <c r="H298" s="4">
        <v>1</v>
      </c>
      <c r="I298" s="4">
        <v>1</v>
      </c>
      <c r="K298" s="4">
        <f t="shared" si="16"/>
        <v>0</v>
      </c>
      <c r="L298" s="4">
        <f t="shared" si="17"/>
        <v>0</v>
      </c>
      <c r="N298" s="4">
        <v>0</v>
      </c>
      <c r="O298" s="4">
        <v>0</v>
      </c>
      <c r="P298" s="4">
        <f t="shared" si="18"/>
        <v>0</v>
      </c>
      <c r="Q298" s="4">
        <f t="shared" si="19"/>
        <v>0</v>
      </c>
    </row>
    <row r="299" spans="1:17" ht="25.5">
      <c r="A299" t="str">
        <f>HYPERLINK("http://bioinformatics.ubc.ca/Gemma/expressionExperiment/showExpressionExperiment.html?id=559","559")</f>
        <v>559</v>
      </c>
      <c r="B299" t="s">
        <v>444</v>
      </c>
      <c r="C299" t="s">
        <v>445</v>
      </c>
      <c r="D299" t="s">
        <v>446</v>
      </c>
      <c r="E299" t="s">
        <v>500</v>
      </c>
      <c r="F299" s="6"/>
      <c r="G299" s="7" t="s">
        <v>501</v>
      </c>
      <c r="H299" s="4">
        <v>1</v>
      </c>
      <c r="I299" s="4">
        <v>1</v>
      </c>
      <c r="K299" s="4">
        <f t="shared" si="16"/>
        <v>0</v>
      </c>
      <c r="L299" s="4">
        <f t="shared" si="17"/>
        <v>0</v>
      </c>
      <c r="N299" s="4">
        <v>0</v>
      </c>
      <c r="O299" s="4">
        <v>0</v>
      </c>
      <c r="P299" s="4">
        <f t="shared" si="18"/>
        <v>0</v>
      </c>
      <c r="Q299" s="4">
        <f t="shared" si="19"/>
        <v>0</v>
      </c>
    </row>
    <row r="300" spans="1:17" ht="12.75">
      <c r="A300" t="str">
        <f>HYPERLINK("http://bioinformatics.ubc.ca/Gemma/expressionExperiment/showExpressionExperiment.html?id=548","548")</f>
        <v>548</v>
      </c>
      <c r="B300" t="s">
        <v>502</v>
      </c>
      <c r="C300" t="s">
        <v>503</v>
      </c>
      <c r="E300" t="s">
        <v>504</v>
      </c>
      <c r="F300" s="6" t="s">
        <v>11</v>
      </c>
      <c r="G300" s="7" t="s">
        <v>505</v>
      </c>
      <c r="H300" s="4">
        <v>1</v>
      </c>
      <c r="I300" s="4">
        <v>1</v>
      </c>
      <c r="K300" s="4">
        <f t="shared" si="16"/>
        <v>0</v>
      </c>
      <c r="L300" s="4">
        <f t="shared" si="17"/>
        <v>1</v>
      </c>
      <c r="N300" s="4">
        <v>0</v>
      </c>
      <c r="O300" s="4">
        <v>0</v>
      </c>
      <c r="P300" s="4">
        <f t="shared" si="18"/>
        <v>1</v>
      </c>
      <c r="Q300" s="4">
        <f t="shared" si="19"/>
        <v>0</v>
      </c>
    </row>
    <row r="301" spans="1:17" ht="12.75">
      <c r="A301" t="str">
        <f>HYPERLINK("http://bioinformatics.ubc.ca/Gemma/expressionExperiment/showExpressionExperiment.html?id=167","167")</f>
        <v>167</v>
      </c>
      <c r="B301" t="s">
        <v>506</v>
      </c>
      <c r="C301" t="s">
        <v>507</v>
      </c>
      <c r="G301" s="3"/>
      <c r="H301" s="4">
        <v>1</v>
      </c>
      <c r="I301" s="4">
        <v>0</v>
      </c>
      <c r="K301" s="4">
        <f t="shared" si="16"/>
        <v>0</v>
      </c>
      <c r="L301" s="4">
        <f t="shared" si="17"/>
        <v>0</v>
      </c>
      <c r="N301" s="4">
        <v>0</v>
      </c>
      <c r="O301" s="4">
        <v>1</v>
      </c>
      <c r="P301" s="4">
        <f t="shared" si="18"/>
        <v>0</v>
      </c>
      <c r="Q301" s="4">
        <f t="shared" si="19"/>
        <v>0</v>
      </c>
    </row>
    <row r="302" spans="1:17" ht="12.75">
      <c r="A302" t="str">
        <f>HYPERLINK("http://bioinformatics.ubc.ca/Gemma/expressionExperiment/showExpressionExperiment.html?id=588","588")</f>
        <v>588</v>
      </c>
      <c r="B302" t="s">
        <v>444</v>
      </c>
      <c r="C302" t="s">
        <v>445</v>
      </c>
      <c r="D302" t="s">
        <v>446</v>
      </c>
      <c r="E302" t="s">
        <v>500</v>
      </c>
      <c r="F302" s="6"/>
      <c r="G302" s="7"/>
      <c r="H302" s="4">
        <v>0</v>
      </c>
      <c r="I302" s="4">
        <v>1</v>
      </c>
      <c r="K302" s="4">
        <f t="shared" si="16"/>
        <v>0</v>
      </c>
      <c r="L302" s="4">
        <f t="shared" si="17"/>
        <v>0</v>
      </c>
      <c r="N302" s="4">
        <v>0</v>
      </c>
      <c r="O302" s="4">
        <v>0</v>
      </c>
      <c r="P302" s="4">
        <f t="shared" si="18"/>
        <v>0</v>
      </c>
      <c r="Q302" s="4">
        <f t="shared" si="19"/>
        <v>0</v>
      </c>
    </row>
    <row r="303" spans="1:17" ht="12.75">
      <c r="A303" t="str">
        <f>HYPERLINK("http://bioinformatics.ubc.ca/Gemma/expressionExperiment/showExpressionExperiment.html?id=595","595")</f>
        <v>595</v>
      </c>
      <c r="B303" t="s">
        <v>502</v>
      </c>
      <c r="C303" t="s">
        <v>503</v>
      </c>
      <c r="F303" t="s">
        <v>11</v>
      </c>
      <c r="G303" s="3"/>
      <c r="H303" s="4">
        <v>1</v>
      </c>
      <c r="I303" s="4">
        <v>1</v>
      </c>
      <c r="K303" s="4">
        <f t="shared" si="16"/>
        <v>0</v>
      </c>
      <c r="L303" s="4">
        <f t="shared" si="17"/>
        <v>1</v>
      </c>
      <c r="N303" s="4">
        <v>0</v>
      </c>
      <c r="O303" s="4">
        <v>0</v>
      </c>
      <c r="P303" s="4">
        <f t="shared" si="18"/>
        <v>1</v>
      </c>
      <c r="Q303" s="4">
        <f t="shared" si="19"/>
        <v>0</v>
      </c>
    </row>
    <row r="304" spans="1:17" ht="12.75">
      <c r="A304" t="str">
        <f>HYPERLINK("http://bioinformatics.ubc.ca/Gemma/expressionExperiment/showExpressionExperiment.html?id=299","299")</f>
        <v>299</v>
      </c>
      <c r="B304" t="s">
        <v>86</v>
      </c>
      <c r="C304" t="s">
        <v>87</v>
      </c>
      <c r="G304" s="3"/>
      <c r="H304" s="4">
        <v>1</v>
      </c>
      <c r="I304" s="4">
        <v>0</v>
      </c>
      <c r="K304" s="4">
        <f t="shared" si="16"/>
        <v>0</v>
      </c>
      <c r="L304" s="4">
        <f t="shared" si="17"/>
        <v>0</v>
      </c>
      <c r="N304" s="4">
        <v>0</v>
      </c>
      <c r="O304" s="4">
        <v>1</v>
      </c>
      <c r="P304" s="4">
        <f t="shared" si="18"/>
        <v>0</v>
      </c>
      <c r="Q304" s="4">
        <f t="shared" si="19"/>
        <v>0</v>
      </c>
    </row>
    <row r="305" spans="1:17" ht="12.75">
      <c r="A305" t="str">
        <f>HYPERLINK("http://bioinformatics.ubc.ca/Gemma/expressionExperiment/showExpressionExperiment.html?id=277","277")</f>
        <v>277</v>
      </c>
      <c r="B305" t="s">
        <v>188</v>
      </c>
      <c r="C305" t="s">
        <v>189</v>
      </c>
      <c r="G305" s="3"/>
      <c r="H305" s="4">
        <v>1</v>
      </c>
      <c r="I305" s="4">
        <v>0</v>
      </c>
      <c r="K305" s="4">
        <f t="shared" si="16"/>
        <v>0</v>
      </c>
      <c r="L305" s="4">
        <f t="shared" si="17"/>
        <v>0</v>
      </c>
      <c r="N305" s="4">
        <v>0</v>
      </c>
      <c r="O305" s="4">
        <v>1</v>
      </c>
      <c r="P305" s="4">
        <f t="shared" si="18"/>
        <v>0</v>
      </c>
      <c r="Q305" s="4">
        <f t="shared" si="19"/>
        <v>0</v>
      </c>
    </row>
    <row r="306" spans="1:17" ht="12.75">
      <c r="A306" t="str">
        <f>HYPERLINK("http://bioinformatics.ubc.ca/Gemma/expressionExperiment/showExpressionExperiment.html?id=591","591")</f>
        <v>591</v>
      </c>
      <c r="B306" t="s">
        <v>327</v>
      </c>
      <c r="C306" t="s">
        <v>328</v>
      </c>
      <c r="D306" t="s">
        <v>11</v>
      </c>
      <c r="E306" t="s">
        <v>102</v>
      </c>
      <c r="F306" s="6"/>
      <c r="G306" s="7" t="s">
        <v>55</v>
      </c>
      <c r="H306" s="4">
        <v>1</v>
      </c>
      <c r="I306" s="4">
        <v>1</v>
      </c>
      <c r="K306" s="4">
        <f t="shared" si="16"/>
        <v>1</v>
      </c>
      <c r="L306" s="4">
        <f t="shared" si="17"/>
        <v>0</v>
      </c>
      <c r="N306" s="4">
        <v>0</v>
      </c>
      <c r="O306" s="4">
        <v>0</v>
      </c>
      <c r="P306" s="4">
        <f t="shared" si="18"/>
        <v>0</v>
      </c>
      <c r="Q306" s="4">
        <f t="shared" si="19"/>
        <v>1</v>
      </c>
    </row>
    <row r="307" spans="1:17" ht="12.75">
      <c r="A307" t="str">
        <f>HYPERLINK("http://bioinformatics.ubc.ca/Gemma/expressionExperiment/showExpressionExperiment.html?id=49","49")</f>
        <v>49</v>
      </c>
      <c r="B307" t="s">
        <v>502</v>
      </c>
      <c r="C307" t="s">
        <v>503</v>
      </c>
      <c r="G307" s="3"/>
      <c r="H307" s="4">
        <v>1</v>
      </c>
      <c r="I307" s="4">
        <v>0</v>
      </c>
      <c r="K307" s="4">
        <f t="shared" si="16"/>
        <v>0</v>
      </c>
      <c r="L307" s="4">
        <f t="shared" si="17"/>
        <v>0</v>
      </c>
      <c r="N307" s="4">
        <v>0</v>
      </c>
      <c r="O307" s="4">
        <v>1</v>
      </c>
      <c r="P307" s="4">
        <f t="shared" si="18"/>
        <v>0</v>
      </c>
      <c r="Q307" s="4">
        <f t="shared" si="19"/>
        <v>0</v>
      </c>
    </row>
    <row r="308" spans="1:17" ht="12.75">
      <c r="A308" t="str">
        <f>HYPERLINK("http://bioinformatics.ubc.ca/Gemma/expressionExperiment/showExpressionExperiment.html?id=602","602")</f>
        <v>602</v>
      </c>
      <c r="B308" t="s">
        <v>508</v>
      </c>
      <c r="C308" t="s">
        <v>509</v>
      </c>
      <c r="G308" s="3"/>
      <c r="H308" s="4">
        <v>1</v>
      </c>
      <c r="I308" s="4">
        <v>0</v>
      </c>
      <c r="K308" s="4">
        <f t="shared" si="16"/>
        <v>0</v>
      </c>
      <c r="L308" s="4">
        <f t="shared" si="17"/>
        <v>0</v>
      </c>
      <c r="N308" s="4">
        <v>0</v>
      </c>
      <c r="O308" s="4">
        <v>1</v>
      </c>
      <c r="P308" s="4">
        <f t="shared" si="18"/>
        <v>0</v>
      </c>
      <c r="Q308" s="4">
        <f t="shared" si="19"/>
        <v>0</v>
      </c>
    </row>
    <row r="309" spans="1:17" ht="12.75">
      <c r="A309" t="str">
        <f>HYPERLINK("http://bioinformatics.ubc.ca/Gemma/expressionExperiment/showExpressionExperiment.html?id=288","288")</f>
        <v>288</v>
      </c>
      <c r="B309" t="s">
        <v>188</v>
      </c>
      <c r="C309" t="s">
        <v>189</v>
      </c>
      <c r="G309" s="3" t="s">
        <v>510</v>
      </c>
      <c r="H309" s="4">
        <v>1</v>
      </c>
      <c r="I309" s="4">
        <v>0</v>
      </c>
      <c r="K309" s="4">
        <f t="shared" si="16"/>
        <v>0</v>
      </c>
      <c r="L309" s="4">
        <f t="shared" si="17"/>
        <v>0</v>
      </c>
      <c r="N309" s="4">
        <v>0</v>
      </c>
      <c r="O309" s="4">
        <v>1</v>
      </c>
      <c r="P309" s="4">
        <f t="shared" si="18"/>
        <v>0</v>
      </c>
      <c r="Q309" s="4">
        <f t="shared" si="19"/>
        <v>0</v>
      </c>
    </row>
    <row r="310" spans="1:17" ht="12.75">
      <c r="A310" t="str">
        <f>HYPERLINK("http://bioinformatics.ubc.ca/Gemma/expressionExperiment/showExpressionExperiment.html?id=544","544")</f>
        <v>544</v>
      </c>
      <c r="B310" t="s">
        <v>511</v>
      </c>
      <c r="C310" t="s">
        <v>512</v>
      </c>
      <c r="G310" s="3"/>
      <c r="H310" s="4">
        <v>1</v>
      </c>
      <c r="I310" s="4">
        <v>0</v>
      </c>
      <c r="K310" s="4">
        <f t="shared" si="16"/>
        <v>0</v>
      </c>
      <c r="L310" s="4">
        <f t="shared" si="17"/>
        <v>0</v>
      </c>
      <c r="N310" s="4">
        <v>0</v>
      </c>
      <c r="O310" s="4">
        <v>1</v>
      </c>
      <c r="P310" s="4">
        <f t="shared" si="18"/>
        <v>0</v>
      </c>
      <c r="Q310" s="4">
        <f t="shared" si="19"/>
        <v>0</v>
      </c>
    </row>
    <row r="311" spans="1:17" ht="12.75">
      <c r="A311" t="str">
        <f>HYPERLINK("http://bioinformatics.ubc.ca/Gemma/expressionExperiment/showExpressionExperiment.html?id=535","535")</f>
        <v>535</v>
      </c>
      <c r="B311" t="s">
        <v>513</v>
      </c>
      <c r="C311" t="s">
        <v>514</v>
      </c>
      <c r="G311" s="3"/>
      <c r="H311" s="4">
        <v>1</v>
      </c>
      <c r="I311" s="4">
        <v>0</v>
      </c>
      <c r="K311" s="4">
        <f t="shared" si="16"/>
        <v>0</v>
      </c>
      <c r="L311" s="4">
        <f t="shared" si="17"/>
        <v>0</v>
      </c>
      <c r="N311" s="4">
        <v>0</v>
      </c>
      <c r="O311" s="4">
        <v>1</v>
      </c>
      <c r="P311" s="4">
        <f t="shared" si="18"/>
        <v>0</v>
      </c>
      <c r="Q311" s="4">
        <f t="shared" si="19"/>
        <v>0</v>
      </c>
    </row>
    <row r="312" spans="1:17" ht="12.75">
      <c r="A312" t="str">
        <f>HYPERLINK("http://bioinformatics.ubc.ca/Gemma/expressionExperiment/showExpressionExperiment.html?id=167","167")</f>
        <v>167</v>
      </c>
      <c r="B312" t="s">
        <v>515</v>
      </c>
      <c r="C312" t="s">
        <v>516</v>
      </c>
      <c r="E312" t="s">
        <v>96</v>
      </c>
      <c r="F312" s="6"/>
      <c r="G312" s="7" t="s">
        <v>55</v>
      </c>
      <c r="H312" s="4">
        <v>1</v>
      </c>
      <c r="I312" s="4">
        <v>1</v>
      </c>
      <c r="K312" s="4">
        <f t="shared" si="16"/>
        <v>0</v>
      </c>
      <c r="L312" s="4">
        <f t="shared" si="17"/>
        <v>0</v>
      </c>
      <c r="N312" s="4">
        <v>0</v>
      </c>
      <c r="O312" s="4">
        <v>0</v>
      </c>
      <c r="P312" s="4">
        <f t="shared" si="18"/>
        <v>0</v>
      </c>
      <c r="Q312" s="4">
        <f t="shared" si="19"/>
        <v>0</v>
      </c>
    </row>
    <row r="313" spans="1:17" ht="12.75">
      <c r="A313" t="str">
        <f>HYPERLINK("http://bioinformatics.ubc.ca/Gemma/expressionExperiment/showExpressionExperiment.html?id=651","651")</f>
        <v>651</v>
      </c>
      <c r="B313" t="s">
        <v>517</v>
      </c>
      <c r="C313" t="s">
        <v>518</v>
      </c>
      <c r="G313" s="3"/>
      <c r="H313" s="4">
        <v>1</v>
      </c>
      <c r="I313" s="4">
        <v>0</v>
      </c>
      <c r="K313" s="4">
        <f t="shared" si="16"/>
        <v>0</v>
      </c>
      <c r="L313" s="4">
        <f t="shared" si="17"/>
        <v>0</v>
      </c>
      <c r="N313" s="4">
        <v>0</v>
      </c>
      <c r="O313" s="4">
        <v>1</v>
      </c>
      <c r="P313" s="4">
        <f t="shared" si="18"/>
        <v>0</v>
      </c>
      <c r="Q313" s="4">
        <f t="shared" si="19"/>
        <v>0</v>
      </c>
    </row>
    <row r="314" spans="1:17" ht="12.75">
      <c r="A314" t="str">
        <f>HYPERLINK("http://bioinformatics.ubc.ca/Gemma/expressionExperiment/showExpressionExperiment.html?id=672","672")</f>
        <v>672</v>
      </c>
      <c r="B314" t="s">
        <v>168</v>
      </c>
      <c r="C314" t="s">
        <v>169</v>
      </c>
      <c r="G314" s="3"/>
      <c r="H314" s="4">
        <v>1</v>
      </c>
      <c r="I314" s="4">
        <v>0</v>
      </c>
      <c r="K314" s="4">
        <f t="shared" si="16"/>
        <v>0</v>
      </c>
      <c r="L314" s="4">
        <f t="shared" si="17"/>
        <v>0</v>
      </c>
      <c r="N314" s="4">
        <v>0</v>
      </c>
      <c r="O314" s="4">
        <v>1</v>
      </c>
      <c r="P314" s="4">
        <f t="shared" si="18"/>
        <v>0</v>
      </c>
      <c r="Q314" s="4">
        <f t="shared" si="19"/>
        <v>0</v>
      </c>
    </row>
    <row r="315" spans="1:17" ht="12.75">
      <c r="A315" t="str">
        <f>HYPERLINK("http://bioinformatics.ubc.ca/Gemma/expressionExperiment/showExpressionExperiment.html?id=579","579")</f>
        <v>579</v>
      </c>
      <c r="B315" t="s">
        <v>146</v>
      </c>
      <c r="C315" t="s">
        <v>147</v>
      </c>
      <c r="G315" s="3"/>
      <c r="H315" s="4">
        <v>1</v>
      </c>
      <c r="I315" s="4">
        <v>0</v>
      </c>
      <c r="K315" s="4">
        <f t="shared" si="16"/>
        <v>0</v>
      </c>
      <c r="L315" s="4">
        <f t="shared" si="17"/>
        <v>0</v>
      </c>
      <c r="N315" s="4">
        <v>0</v>
      </c>
      <c r="O315" s="4">
        <v>1</v>
      </c>
      <c r="P315" s="4">
        <f t="shared" si="18"/>
        <v>0</v>
      </c>
      <c r="Q315" s="4">
        <f t="shared" si="19"/>
        <v>0</v>
      </c>
    </row>
    <row r="316" spans="1:17" ht="12.75">
      <c r="A316" t="str">
        <f>HYPERLINK("http://bioinformatics.ubc.ca/Gemma/expressionExperiment/showExpressionExperiment.html?id=672","672")</f>
        <v>672</v>
      </c>
      <c r="B316" t="s">
        <v>519</v>
      </c>
      <c r="C316" t="s">
        <v>520</v>
      </c>
      <c r="G316" s="3"/>
      <c r="H316" s="4">
        <v>1</v>
      </c>
      <c r="I316" s="4">
        <v>0</v>
      </c>
      <c r="K316" s="4">
        <f t="shared" si="16"/>
        <v>0</v>
      </c>
      <c r="L316" s="4">
        <f t="shared" si="17"/>
        <v>0</v>
      </c>
      <c r="N316" s="4">
        <v>0</v>
      </c>
      <c r="O316" s="4">
        <v>1</v>
      </c>
      <c r="P316" s="4">
        <f t="shared" si="18"/>
        <v>0</v>
      </c>
      <c r="Q316" s="4">
        <f t="shared" si="19"/>
        <v>0</v>
      </c>
    </row>
    <row r="317" spans="1:17" ht="12.75">
      <c r="A317" t="str">
        <f>HYPERLINK("http://bioinformatics.ubc.ca/Gemma/expressionExperiment/showExpressionExperiment.html?id=596","596")</f>
        <v>596</v>
      </c>
      <c r="B317" t="s">
        <v>521</v>
      </c>
      <c r="C317" t="s">
        <v>522</v>
      </c>
      <c r="G317" s="3"/>
      <c r="H317" s="4">
        <v>1</v>
      </c>
      <c r="I317" s="4">
        <v>0</v>
      </c>
      <c r="K317" s="4">
        <f t="shared" si="16"/>
        <v>0</v>
      </c>
      <c r="L317" s="4">
        <f t="shared" si="17"/>
        <v>0</v>
      </c>
      <c r="N317" s="4">
        <v>0</v>
      </c>
      <c r="O317" s="4">
        <v>1</v>
      </c>
      <c r="P317" s="4">
        <f t="shared" si="18"/>
        <v>0</v>
      </c>
      <c r="Q317" s="4">
        <f t="shared" si="19"/>
        <v>0</v>
      </c>
    </row>
    <row r="318" spans="1:17" ht="12.75">
      <c r="A318" t="str">
        <f>HYPERLINK("http://bioinformatics.ubc.ca/Gemma/expressionExperiment/showExpressionExperiment.html?id=579","579")</f>
        <v>579</v>
      </c>
      <c r="B318" t="s">
        <v>251</v>
      </c>
      <c r="C318" t="s">
        <v>252</v>
      </c>
      <c r="G318" s="3"/>
      <c r="H318" s="4">
        <v>1</v>
      </c>
      <c r="I318" s="4">
        <v>0</v>
      </c>
      <c r="K318" s="4">
        <f t="shared" si="16"/>
        <v>0</v>
      </c>
      <c r="L318" s="4">
        <f t="shared" si="17"/>
        <v>0</v>
      </c>
      <c r="N318" s="4">
        <v>0</v>
      </c>
      <c r="O318" s="4">
        <v>1</v>
      </c>
      <c r="P318" s="4">
        <f t="shared" si="18"/>
        <v>0</v>
      </c>
      <c r="Q318" s="4">
        <f t="shared" si="19"/>
        <v>0</v>
      </c>
    </row>
    <row r="319" spans="1:17" ht="12.75">
      <c r="A319" t="str">
        <f>HYPERLINK("http://bioinformatics.ubc.ca/Gemma/expressionExperiment/showExpressionExperiment.html?id=243","243")</f>
        <v>243</v>
      </c>
      <c r="B319" t="s">
        <v>180</v>
      </c>
      <c r="C319" t="s">
        <v>181</v>
      </c>
      <c r="G319" s="3"/>
      <c r="H319" s="4">
        <v>1</v>
      </c>
      <c r="I319" s="4">
        <v>0</v>
      </c>
      <c r="K319" s="4">
        <f t="shared" si="16"/>
        <v>0</v>
      </c>
      <c r="L319" s="4">
        <f t="shared" si="17"/>
        <v>0</v>
      </c>
      <c r="N319" s="4">
        <v>0</v>
      </c>
      <c r="O319" s="4">
        <v>1</v>
      </c>
      <c r="P319" s="4">
        <f t="shared" si="18"/>
        <v>0</v>
      </c>
      <c r="Q319" s="4">
        <f t="shared" si="19"/>
        <v>0</v>
      </c>
    </row>
    <row r="320" spans="1:17" ht="12.75">
      <c r="A320" t="str">
        <f>HYPERLINK("http://bioinformatics.ubc.ca/Gemma/expressionExperiment/showExpressionExperiment.html?id=484","484")</f>
        <v>484</v>
      </c>
      <c r="B320" t="s">
        <v>307</v>
      </c>
      <c r="C320" t="s">
        <v>308</v>
      </c>
      <c r="G320" s="3"/>
      <c r="H320" s="4">
        <v>1</v>
      </c>
      <c r="I320" s="4">
        <v>0</v>
      </c>
      <c r="K320" s="4">
        <f t="shared" si="16"/>
        <v>0</v>
      </c>
      <c r="L320" s="4">
        <f t="shared" si="17"/>
        <v>0</v>
      </c>
      <c r="N320" s="4">
        <v>0</v>
      </c>
      <c r="O320" s="4">
        <v>1</v>
      </c>
      <c r="P320" s="4">
        <f t="shared" si="18"/>
        <v>0</v>
      </c>
      <c r="Q320" s="4">
        <f t="shared" si="19"/>
        <v>0</v>
      </c>
    </row>
    <row r="321" spans="1:17" ht="12.75">
      <c r="A321" t="str">
        <f>HYPERLINK("http://bioinformatics.ubc.ca/Gemma/expressionExperiment/showExpressionExperiment.html?id=137","137")</f>
        <v>137</v>
      </c>
      <c r="B321" t="s">
        <v>523</v>
      </c>
      <c r="C321" t="s">
        <v>524</v>
      </c>
      <c r="G321" s="3"/>
      <c r="H321" s="4">
        <v>1</v>
      </c>
      <c r="I321" s="4">
        <v>0</v>
      </c>
      <c r="K321" s="4">
        <f t="shared" si="16"/>
        <v>0</v>
      </c>
      <c r="L321" s="4">
        <f t="shared" si="17"/>
        <v>0</v>
      </c>
      <c r="N321" s="4">
        <v>0</v>
      </c>
      <c r="O321" s="4">
        <v>1</v>
      </c>
      <c r="P321" s="4">
        <f t="shared" si="18"/>
        <v>0</v>
      </c>
      <c r="Q321" s="4">
        <f t="shared" si="19"/>
        <v>0</v>
      </c>
    </row>
    <row r="322" spans="1:17" ht="12.75">
      <c r="A322" t="str">
        <f>HYPERLINK("http://bioinformatics.ubc.ca/Gemma/expressionExperiment/showExpressionExperiment.html?id=369","369")</f>
        <v>369</v>
      </c>
      <c r="B322" t="s">
        <v>188</v>
      </c>
      <c r="C322" t="s">
        <v>189</v>
      </c>
      <c r="G322" s="3" t="s">
        <v>525</v>
      </c>
      <c r="H322" s="4">
        <v>1</v>
      </c>
      <c r="I322" s="4">
        <v>0</v>
      </c>
      <c r="K322" s="4">
        <f t="shared" si="16"/>
        <v>0</v>
      </c>
      <c r="L322" s="4">
        <f t="shared" si="17"/>
        <v>0</v>
      </c>
      <c r="N322" s="4">
        <v>0</v>
      </c>
      <c r="O322" s="4">
        <v>1</v>
      </c>
      <c r="P322" s="4">
        <f t="shared" si="18"/>
        <v>0</v>
      </c>
      <c r="Q322" s="4">
        <f t="shared" si="19"/>
        <v>0</v>
      </c>
    </row>
    <row r="323" spans="1:17" ht="12.75">
      <c r="A323" t="str">
        <f>HYPERLINK("http://bioinformatics.ubc.ca/Gemma/expressionExperiment/showExpressionExperiment.html?id=167","167")</f>
        <v>167</v>
      </c>
      <c r="B323" t="s">
        <v>526</v>
      </c>
      <c r="C323" t="s">
        <v>527</v>
      </c>
      <c r="G323" s="3"/>
      <c r="H323" s="4">
        <v>1</v>
      </c>
      <c r="I323" s="4">
        <v>0</v>
      </c>
      <c r="K323" s="4">
        <f aca="true" t="shared" si="20" ref="K323:K386">IF(D323="X",1,0)</f>
        <v>0</v>
      </c>
      <c r="L323" s="4">
        <f aca="true" t="shared" si="21" ref="L323:L386">IF(F323="X",1,0)</f>
        <v>0</v>
      </c>
      <c r="N323" s="4">
        <v>0</v>
      </c>
      <c r="O323" s="4">
        <v>1</v>
      </c>
      <c r="P323" s="4">
        <f aca="true" t="shared" si="22" ref="P323:P386">IF(AND(F323="X",EXACT(D323,"")),1,0)</f>
        <v>0</v>
      </c>
      <c r="Q323" s="4">
        <f aca="true" t="shared" si="23" ref="Q323:Q386">IF(AND(D323="X",EXACT(F323,"")),1,0)</f>
        <v>0</v>
      </c>
    </row>
    <row r="324" spans="1:17" ht="12.75">
      <c r="A324" t="str">
        <f>HYPERLINK("http://bioinformatics.ubc.ca/Gemma/expressionExperiment/showExpressionExperiment.html?id=216","216")</f>
        <v>216</v>
      </c>
      <c r="B324" t="s">
        <v>146</v>
      </c>
      <c r="C324" t="s">
        <v>147</v>
      </c>
      <c r="G324" s="3"/>
      <c r="H324" s="4">
        <v>1</v>
      </c>
      <c r="I324" s="4">
        <v>0</v>
      </c>
      <c r="K324" s="4">
        <f t="shared" si="20"/>
        <v>0</v>
      </c>
      <c r="L324" s="4">
        <f t="shared" si="21"/>
        <v>0</v>
      </c>
      <c r="N324" s="4">
        <v>0</v>
      </c>
      <c r="O324" s="4">
        <v>1</v>
      </c>
      <c r="P324" s="4">
        <f t="shared" si="22"/>
        <v>0</v>
      </c>
      <c r="Q324" s="4">
        <f t="shared" si="23"/>
        <v>0</v>
      </c>
    </row>
    <row r="325" spans="1:17" ht="12.75">
      <c r="A325" t="str">
        <f>HYPERLINK("http://bioinformatics.ubc.ca/Gemma/expressionExperiment/showExpressionExperiment.html?id=375","375")</f>
        <v>375</v>
      </c>
      <c r="B325" t="s">
        <v>362</v>
      </c>
      <c r="C325" t="s">
        <v>363</v>
      </c>
      <c r="G325" s="3"/>
      <c r="H325" s="4">
        <v>1</v>
      </c>
      <c r="I325" s="4">
        <v>0</v>
      </c>
      <c r="K325" s="4">
        <f t="shared" si="20"/>
        <v>0</v>
      </c>
      <c r="L325" s="4">
        <f t="shared" si="21"/>
        <v>0</v>
      </c>
      <c r="N325" s="4">
        <v>0</v>
      </c>
      <c r="O325" s="4">
        <v>1</v>
      </c>
      <c r="P325" s="4">
        <f t="shared" si="22"/>
        <v>0</v>
      </c>
      <c r="Q325" s="4">
        <f t="shared" si="23"/>
        <v>0</v>
      </c>
    </row>
    <row r="326" spans="1:17" ht="12.75">
      <c r="A326" t="str">
        <f>HYPERLINK("http://bioinformatics.ubc.ca/Gemma/expressionExperiment/showExpressionExperiment.html?id=609","609")</f>
        <v>609</v>
      </c>
      <c r="B326" t="s">
        <v>291</v>
      </c>
      <c r="C326" t="s">
        <v>292</v>
      </c>
      <c r="G326" s="3"/>
      <c r="H326" s="4">
        <v>1</v>
      </c>
      <c r="I326" s="4">
        <v>0</v>
      </c>
      <c r="K326" s="4">
        <f t="shared" si="20"/>
        <v>0</v>
      </c>
      <c r="L326" s="4">
        <f t="shared" si="21"/>
        <v>0</v>
      </c>
      <c r="N326" s="4">
        <v>0</v>
      </c>
      <c r="O326" s="4">
        <v>1</v>
      </c>
      <c r="P326" s="4">
        <f t="shared" si="22"/>
        <v>0</v>
      </c>
      <c r="Q326" s="4">
        <f t="shared" si="23"/>
        <v>0</v>
      </c>
    </row>
    <row r="327" spans="1:17" ht="12.75">
      <c r="A327" t="str">
        <f>HYPERLINK("http://bioinformatics.ubc.ca/Gemma/expressionExperiment/showExpressionExperiment.html?id=363","363")</f>
        <v>363</v>
      </c>
      <c r="B327" t="s">
        <v>108</v>
      </c>
      <c r="C327" t="s">
        <v>109</v>
      </c>
      <c r="G327" s="3"/>
      <c r="H327" s="4">
        <v>1</v>
      </c>
      <c r="I327" s="4">
        <v>0</v>
      </c>
      <c r="K327" s="4">
        <f t="shared" si="20"/>
        <v>0</v>
      </c>
      <c r="L327" s="4">
        <f t="shared" si="21"/>
        <v>0</v>
      </c>
      <c r="N327" s="4">
        <v>0</v>
      </c>
      <c r="O327" s="4">
        <v>1</v>
      </c>
      <c r="P327" s="4">
        <f t="shared" si="22"/>
        <v>0</v>
      </c>
      <c r="Q327" s="4">
        <f t="shared" si="23"/>
        <v>0</v>
      </c>
    </row>
    <row r="328" spans="1:17" ht="12.75">
      <c r="A328" t="str">
        <f>HYPERLINK("http://bioinformatics.ubc.ca/Gemma/expressionExperiment/showExpressionExperiment.html?id=295","295")</f>
        <v>295</v>
      </c>
      <c r="B328" t="s">
        <v>528</v>
      </c>
      <c r="C328" t="s">
        <v>529</v>
      </c>
      <c r="G328" s="3"/>
      <c r="H328" s="4">
        <v>1</v>
      </c>
      <c r="I328" s="4">
        <v>0</v>
      </c>
      <c r="K328" s="4">
        <f t="shared" si="20"/>
        <v>0</v>
      </c>
      <c r="L328" s="4">
        <f t="shared" si="21"/>
        <v>0</v>
      </c>
      <c r="N328" s="4">
        <v>0</v>
      </c>
      <c r="O328" s="4">
        <v>1</v>
      </c>
      <c r="P328" s="4">
        <f t="shared" si="22"/>
        <v>0</v>
      </c>
      <c r="Q328" s="4">
        <f t="shared" si="23"/>
        <v>0</v>
      </c>
    </row>
    <row r="329" spans="1:17" ht="12.75">
      <c r="A329" t="str">
        <f>HYPERLINK("http://bioinformatics.ubc.ca/Gemma/expressionExperiment/showExpressionExperiment.html?id=625","625")</f>
        <v>625</v>
      </c>
      <c r="B329" t="s">
        <v>530</v>
      </c>
      <c r="C329" t="s">
        <v>531</v>
      </c>
      <c r="G329" s="3"/>
      <c r="H329" s="4">
        <v>1</v>
      </c>
      <c r="I329" s="4">
        <v>0</v>
      </c>
      <c r="K329" s="4">
        <f t="shared" si="20"/>
        <v>0</v>
      </c>
      <c r="L329" s="4">
        <f t="shared" si="21"/>
        <v>0</v>
      </c>
      <c r="N329" s="4">
        <v>0</v>
      </c>
      <c r="O329" s="4">
        <v>1</v>
      </c>
      <c r="P329" s="4">
        <f t="shared" si="22"/>
        <v>0</v>
      </c>
      <c r="Q329" s="4">
        <f t="shared" si="23"/>
        <v>0</v>
      </c>
    </row>
    <row r="330" spans="1:17" ht="12.75">
      <c r="A330" t="str">
        <f>HYPERLINK("http://bioinformatics.ubc.ca/Gemma/expressionExperiment/showExpressionExperiment.html?id=625","625")</f>
        <v>625</v>
      </c>
      <c r="B330" t="s">
        <v>532</v>
      </c>
      <c r="C330" t="s">
        <v>533</v>
      </c>
      <c r="G330" s="3"/>
      <c r="H330" s="4">
        <v>1</v>
      </c>
      <c r="I330" s="4">
        <v>0</v>
      </c>
      <c r="K330" s="4">
        <f t="shared" si="20"/>
        <v>0</v>
      </c>
      <c r="L330" s="4">
        <f t="shared" si="21"/>
        <v>0</v>
      </c>
      <c r="N330" s="4">
        <v>0</v>
      </c>
      <c r="O330" s="4">
        <v>1</v>
      </c>
      <c r="P330" s="4">
        <f t="shared" si="22"/>
        <v>0</v>
      </c>
      <c r="Q330" s="4">
        <f t="shared" si="23"/>
        <v>0</v>
      </c>
    </row>
    <row r="331" spans="1:17" ht="12.75">
      <c r="A331" t="str">
        <f>HYPERLINK("http://bioinformatics.ubc.ca/Gemma/expressionExperiment/showExpressionExperiment.html?id=571","571")</f>
        <v>571</v>
      </c>
      <c r="B331" t="s">
        <v>534</v>
      </c>
      <c r="C331" t="s">
        <v>535</v>
      </c>
      <c r="G331" s="3"/>
      <c r="H331" s="4">
        <v>1</v>
      </c>
      <c r="I331" s="4">
        <v>0</v>
      </c>
      <c r="K331" s="4">
        <f t="shared" si="20"/>
        <v>0</v>
      </c>
      <c r="L331" s="4">
        <f t="shared" si="21"/>
        <v>0</v>
      </c>
      <c r="N331" s="4">
        <v>0</v>
      </c>
      <c r="O331" s="4">
        <v>1</v>
      </c>
      <c r="P331" s="4">
        <f t="shared" si="22"/>
        <v>0</v>
      </c>
      <c r="Q331" s="4">
        <f t="shared" si="23"/>
        <v>0</v>
      </c>
    </row>
    <row r="332" spans="1:17" ht="12.75">
      <c r="A332" t="str">
        <f>HYPERLINK("http://bioinformatics.ubc.ca/Gemma/expressionExperiment/showExpressionExperiment.html?id=159","159")</f>
        <v>159</v>
      </c>
      <c r="B332" t="s">
        <v>132</v>
      </c>
      <c r="C332" t="s">
        <v>133</v>
      </c>
      <c r="E332" t="s">
        <v>536</v>
      </c>
      <c r="F332" s="6"/>
      <c r="G332" s="7"/>
      <c r="H332" s="4">
        <v>1</v>
      </c>
      <c r="I332" s="4">
        <v>1</v>
      </c>
      <c r="K332" s="4">
        <f t="shared" si="20"/>
        <v>0</v>
      </c>
      <c r="L332" s="4">
        <f t="shared" si="21"/>
        <v>0</v>
      </c>
      <c r="N332" s="4">
        <v>0</v>
      </c>
      <c r="O332" s="4">
        <v>0</v>
      </c>
      <c r="P332" s="4">
        <f t="shared" si="22"/>
        <v>0</v>
      </c>
      <c r="Q332" s="4">
        <f t="shared" si="23"/>
        <v>0</v>
      </c>
    </row>
    <row r="333" spans="1:17" ht="12.75">
      <c r="A333" t="str">
        <f>HYPERLINK("http://bioinformatics.ubc.ca/Gemma/expressionExperiment/showExpressionExperiment.html?id=265","265")</f>
        <v>265</v>
      </c>
      <c r="B333" t="s">
        <v>472</v>
      </c>
      <c r="C333" t="s">
        <v>473</v>
      </c>
      <c r="G333" s="3"/>
      <c r="H333" s="4">
        <v>1</v>
      </c>
      <c r="I333" s="4">
        <v>0</v>
      </c>
      <c r="K333" s="4">
        <f t="shared" si="20"/>
        <v>0</v>
      </c>
      <c r="L333" s="4">
        <f t="shared" si="21"/>
        <v>0</v>
      </c>
      <c r="N333" s="4">
        <v>0</v>
      </c>
      <c r="O333" s="4">
        <v>1</v>
      </c>
      <c r="P333" s="4">
        <f t="shared" si="22"/>
        <v>0</v>
      </c>
      <c r="Q333" s="4">
        <f t="shared" si="23"/>
        <v>0</v>
      </c>
    </row>
    <row r="334" spans="1:17" ht="12.75">
      <c r="A334" t="str">
        <f>HYPERLINK("http://bioinformatics.ubc.ca/Gemma/expressionExperiment/showExpressionExperiment.html?id=167","167")</f>
        <v>167</v>
      </c>
      <c r="B334" t="s">
        <v>537</v>
      </c>
      <c r="C334" t="s">
        <v>538</v>
      </c>
      <c r="G334" s="3"/>
      <c r="H334" s="4">
        <v>1</v>
      </c>
      <c r="I334" s="4">
        <v>0</v>
      </c>
      <c r="K334" s="4">
        <f t="shared" si="20"/>
        <v>0</v>
      </c>
      <c r="L334" s="4">
        <f t="shared" si="21"/>
        <v>0</v>
      </c>
      <c r="N334" s="4">
        <v>0</v>
      </c>
      <c r="O334" s="4">
        <v>1</v>
      </c>
      <c r="P334" s="4">
        <f t="shared" si="22"/>
        <v>0</v>
      </c>
      <c r="Q334" s="4">
        <f t="shared" si="23"/>
        <v>0</v>
      </c>
    </row>
    <row r="335" spans="1:17" ht="12.75">
      <c r="A335" t="str">
        <f>HYPERLINK("http://bioinformatics.ubc.ca/Gemma/expressionExperiment/showExpressionExperiment.html?id=114","114")</f>
        <v>114</v>
      </c>
      <c r="B335" t="s">
        <v>539</v>
      </c>
      <c r="C335" t="s">
        <v>540</v>
      </c>
      <c r="G335" s="3"/>
      <c r="H335" s="4">
        <v>1</v>
      </c>
      <c r="I335" s="4">
        <v>0</v>
      </c>
      <c r="K335" s="4">
        <f t="shared" si="20"/>
        <v>0</v>
      </c>
      <c r="L335" s="4">
        <f t="shared" si="21"/>
        <v>0</v>
      </c>
      <c r="N335" s="4">
        <v>0</v>
      </c>
      <c r="O335" s="4">
        <v>1</v>
      </c>
      <c r="P335" s="4">
        <f t="shared" si="22"/>
        <v>0</v>
      </c>
      <c r="Q335" s="4">
        <f t="shared" si="23"/>
        <v>0</v>
      </c>
    </row>
    <row r="336" spans="1:17" ht="12.75">
      <c r="A336" t="str">
        <f>HYPERLINK("http://bioinformatics.ubc.ca/Gemma/expressionExperiment/showExpressionExperiment.html?id=579","579")</f>
        <v>579</v>
      </c>
      <c r="B336" t="s">
        <v>541</v>
      </c>
      <c r="C336" t="s">
        <v>542</v>
      </c>
      <c r="G336" s="3"/>
      <c r="H336" s="4">
        <v>1</v>
      </c>
      <c r="I336" s="4">
        <v>0</v>
      </c>
      <c r="K336" s="4">
        <f t="shared" si="20"/>
        <v>0</v>
      </c>
      <c r="L336" s="4">
        <f t="shared" si="21"/>
        <v>0</v>
      </c>
      <c r="N336" s="4">
        <v>0</v>
      </c>
      <c r="O336" s="4">
        <v>1</v>
      </c>
      <c r="P336" s="4">
        <f t="shared" si="22"/>
        <v>0</v>
      </c>
      <c r="Q336" s="4">
        <f t="shared" si="23"/>
        <v>0</v>
      </c>
    </row>
    <row r="337" spans="1:17" ht="12.75">
      <c r="A337" t="str">
        <f>HYPERLINK("http://bioinformatics.ubc.ca/Gemma/expressionExperiment/showExpressionExperiment.html?id=167","167")</f>
        <v>167</v>
      </c>
      <c r="B337" t="s">
        <v>543</v>
      </c>
      <c r="C337" t="s">
        <v>544</v>
      </c>
      <c r="G337" s="3"/>
      <c r="H337" s="4">
        <v>1</v>
      </c>
      <c r="I337" s="4">
        <v>0</v>
      </c>
      <c r="K337" s="4">
        <f t="shared" si="20"/>
        <v>0</v>
      </c>
      <c r="L337" s="4">
        <f t="shared" si="21"/>
        <v>0</v>
      </c>
      <c r="N337" s="4">
        <v>0</v>
      </c>
      <c r="O337" s="4">
        <v>1</v>
      </c>
      <c r="P337" s="4">
        <f t="shared" si="22"/>
        <v>0</v>
      </c>
      <c r="Q337" s="4">
        <f t="shared" si="23"/>
        <v>0</v>
      </c>
    </row>
    <row r="338" spans="1:17" ht="12.75">
      <c r="A338" t="str">
        <f>HYPERLINK("http://bioinformatics.ubc.ca/Gemma/expressionExperiment/showExpressionExperiment.html?id=159","159")</f>
        <v>159</v>
      </c>
      <c r="B338" t="s">
        <v>15</v>
      </c>
      <c r="C338" t="s">
        <v>16</v>
      </c>
      <c r="E338" t="s">
        <v>545</v>
      </c>
      <c r="F338" s="6"/>
      <c r="G338" s="7"/>
      <c r="H338" s="4">
        <v>1</v>
      </c>
      <c r="I338" s="4">
        <v>1</v>
      </c>
      <c r="K338" s="4">
        <f t="shared" si="20"/>
        <v>0</v>
      </c>
      <c r="L338" s="4">
        <f t="shared" si="21"/>
        <v>0</v>
      </c>
      <c r="N338" s="4">
        <v>0</v>
      </c>
      <c r="O338" s="4">
        <v>0</v>
      </c>
      <c r="P338" s="4">
        <f t="shared" si="22"/>
        <v>0</v>
      </c>
      <c r="Q338" s="4">
        <f t="shared" si="23"/>
        <v>0</v>
      </c>
    </row>
    <row r="339" spans="1:17" ht="12.75">
      <c r="A339" t="str">
        <f>HYPERLINK("http://bioinformatics.ubc.ca/Gemma/expressionExperiment/showExpressionExperiment.html?id=277","277")</f>
        <v>277</v>
      </c>
      <c r="B339" t="s">
        <v>168</v>
      </c>
      <c r="C339" t="s">
        <v>169</v>
      </c>
      <c r="G339" s="3"/>
      <c r="H339" s="4">
        <v>1</v>
      </c>
      <c r="I339" s="4">
        <v>0</v>
      </c>
      <c r="K339" s="4">
        <f t="shared" si="20"/>
        <v>0</v>
      </c>
      <c r="L339" s="4">
        <f t="shared" si="21"/>
        <v>0</v>
      </c>
      <c r="N339" s="4">
        <v>0</v>
      </c>
      <c r="O339" s="4">
        <v>1</v>
      </c>
      <c r="P339" s="4">
        <f t="shared" si="22"/>
        <v>0</v>
      </c>
      <c r="Q339" s="4">
        <f t="shared" si="23"/>
        <v>0</v>
      </c>
    </row>
    <row r="340" spans="1:17" ht="25.5">
      <c r="A340" t="str">
        <f>HYPERLINK("http://bioinformatics.ubc.ca/Gemma/expressionExperiment/showExpressionExperiment.html?id=663","663")</f>
        <v>663</v>
      </c>
      <c r="B340" t="s">
        <v>546</v>
      </c>
      <c r="C340" t="s">
        <v>547</v>
      </c>
      <c r="F340" s="6" t="s">
        <v>11</v>
      </c>
      <c r="G340" s="7" t="s">
        <v>548</v>
      </c>
      <c r="H340" s="4">
        <v>1</v>
      </c>
      <c r="I340" s="4">
        <v>1</v>
      </c>
      <c r="K340" s="4">
        <f t="shared" si="20"/>
        <v>0</v>
      </c>
      <c r="L340" s="4">
        <f t="shared" si="21"/>
        <v>1</v>
      </c>
      <c r="N340" s="4">
        <v>0</v>
      </c>
      <c r="O340" s="4">
        <v>0</v>
      </c>
      <c r="P340" s="4">
        <f t="shared" si="22"/>
        <v>1</v>
      </c>
      <c r="Q340" s="4">
        <f t="shared" si="23"/>
        <v>0</v>
      </c>
    </row>
    <row r="341" spans="1:17" ht="12.75">
      <c r="A341" t="str">
        <f>HYPERLINK("http://bioinformatics.ubc.ca/Gemma/expressionExperiment/showExpressionExperiment.html?id=167","167")</f>
        <v>167</v>
      </c>
      <c r="B341" t="s">
        <v>425</v>
      </c>
      <c r="C341" t="s">
        <v>426</v>
      </c>
      <c r="G341" s="3"/>
      <c r="H341" s="4">
        <v>1</v>
      </c>
      <c r="I341" s="4">
        <v>0</v>
      </c>
      <c r="K341" s="4">
        <f t="shared" si="20"/>
        <v>0</v>
      </c>
      <c r="L341" s="4">
        <f t="shared" si="21"/>
        <v>0</v>
      </c>
      <c r="N341" s="4">
        <v>0</v>
      </c>
      <c r="O341" s="4">
        <v>1</v>
      </c>
      <c r="P341" s="4">
        <f t="shared" si="22"/>
        <v>0</v>
      </c>
      <c r="Q341" s="4">
        <f t="shared" si="23"/>
        <v>0</v>
      </c>
    </row>
    <row r="342" spans="1:17" ht="12.75">
      <c r="A342" t="str">
        <f>HYPERLINK("http://bioinformatics.ubc.ca/Gemma/expressionExperiment/showExpressionExperiment.html?id=219","219")</f>
        <v>219</v>
      </c>
      <c r="B342" t="s">
        <v>549</v>
      </c>
      <c r="C342" t="s">
        <v>550</v>
      </c>
      <c r="G342" s="3"/>
      <c r="H342" s="4">
        <v>1</v>
      </c>
      <c r="I342" s="4">
        <v>0</v>
      </c>
      <c r="K342" s="4">
        <f t="shared" si="20"/>
        <v>0</v>
      </c>
      <c r="L342" s="4">
        <f t="shared" si="21"/>
        <v>0</v>
      </c>
      <c r="N342" s="4">
        <v>0</v>
      </c>
      <c r="O342" s="4">
        <v>1</v>
      </c>
      <c r="P342" s="4">
        <f t="shared" si="22"/>
        <v>0</v>
      </c>
      <c r="Q342" s="4">
        <f t="shared" si="23"/>
        <v>0</v>
      </c>
    </row>
    <row r="343" spans="1:17" ht="12.75">
      <c r="A343" t="str">
        <f>HYPERLINK("http://bioinformatics.ubc.ca/Gemma/expressionExperiment/showExpressionExperiment.html?id=20","20")</f>
        <v>20</v>
      </c>
      <c r="B343" t="s">
        <v>152</v>
      </c>
      <c r="C343" t="s">
        <v>153</v>
      </c>
      <c r="G343" s="3"/>
      <c r="H343" s="4">
        <v>1</v>
      </c>
      <c r="I343" s="4">
        <v>0</v>
      </c>
      <c r="K343" s="4">
        <f t="shared" si="20"/>
        <v>0</v>
      </c>
      <c r="L343" s="4">
        <f t="shared" si="21"/>
        <v>0</v>
      </c>
      <c r="N343" s="4">
        <v>0</v>
      </c>
      <c r="O343" s="4">
        <v>1</v>
      </c>
      <c r="P343" s="4">
        <f t="shared" si="22"/>
        <v>0</v>
      </c>
      <c r="Q343" s="4">
        <f t="shared" si="23"/>
        <v>0</v>
      </c>
    </row>
    <row r="344" spans="1:17" ht="12.75">
      <c r="A344" t="str">
        <f>HYPERLINK("http://bioinformatics.ubc.ca/Gemma/expressionExperiment/showExpressionExperiment.html?id=216","216")</f>
        <v>216</v>
      </c>
      <c r="B344" t="s">
        <v>541</v>
      </c>
      <c r="C344" t="s">
        <v>542</v>
      </c>
      <c r="E344" t="s">
        <v>96</v>
      </c>
      <c r="F344" s="6" t="s">
        <v>11</v>
      </c>
      <c r="G344" s="7" t="s">
        <v>413</v>
      </c>
      <c r="H344" s="4">
        <v>1</v>
      </c>
      <c r="I344" s="4">
        <v>1</v>
      </c>
      <c r="K344" s="4">
        <f t="shared" si="20"/>
        <v>0</v>
      </c>
      <c r="L344" s="4">
        <f t="shared" si="21"/>
        <v>1</v>
      </c>
      <c r="N344" s="4">
        <v>0</v>
      </c>
      <c r="O344" s="4">
        <v>0</v>
      </c>
      <c r="P344" s="4">
        <f t="shared" si="22"/>
        <v>1</v>
      </c>
      <c r="Q344" s="4">
        <f t="shared" si="23"/>
        <v>0</v>
      </c>
    </row>
    <row r="345" spans="1:17" ht="12.75">
      <c r="A345" t="str">
        <f>HYPERLINK("http://bioinformatics.ubc.ca/Gemma/expressionExperiment/showExpressionExperiment.html?id=167","167")</f>
        <v>167</v>
      </c>
      <c r="B345" t="s">
        <v>551</v>
      </c>
      <c r="C345" t="s">
        <v>552</v>
      </c>
      <c r="G345" s="3"/>
      <c r="H345" s="4">
        <v>1</v>
      </c>
      <c r="I345" s="4">
        <v>0</v>
      </c>
      <c r="K345" s="4">
        <f t="shared" si="20"/>
        <v>0</v>
      </c>
      <c r="L345" s="4">
        <f t="shared" si="21"/>
        <v>0</v>
      </c>
      <c r="N345" s="4">
        <v>0</v>
      </c>
      <c r="O345" s="4">
        <v>1</v>
      </c>
      <c r="P345" s="4">
        <f t="shared" si="22"/>
        <v>0</v>
      </c>
      <c r="Q345" s="4">
        <f t="shared" si="23"/>
        <v>0</v>
      </c>
    </row>
    <row r="346" spans="1:17" ht="12.75">
      <c r="A346" t="str">
        <f>HYPERLINK("http://bioinformatics.ubc.ca/Gemma/expressionExperiment/showExpressionExperiment.html?id=446","446")</f>
        <v>446</v>
      </c>
      <c r="B346" t="s">
        <v>353</v>
      </c>
      <c r="C346" t="s">
        <v>354</v>
      </c>
      <c r="G346" s="3"/>
      <c r="H346" s="4">
        <v>1</v>
      </c>
      <c r="I346" s="4">
        <v>0</v>
      </c>
      <c r="K346" s="4">
        <f t="shared" si="20"/>
        <v>0</v>
      </c>
      <c r="L346" s="4">
        <f t="shared" si="21"/>
        <v>0</v>
      </c>
      <c r="N346" s="4">
        <v>0</v>
      </c>
      <c r="O346" s="4">
        <v>1</v>
      </c>
      <c r="P346" s="4">
        <f t="shared" si="22"/>
        <v>0</v>
      </c>
      <c r="Q346" s="4">
        <f t="shared" si="23"/>
        <v>0</v>
      </c>
    </row>
    <row r="347" spans="1:17" ht="12.75">
      <c r="A347" t="str">
        <f>HYPERLINK("http://bioinformatics.ubc.ca/Gemma/expressionExperiment/showExpressionExperiment.html?id=267","267")</f>
        <v>267</v>
      </c>
      <c r="B347" t="s">
        <v>188</v>
      </c>
      <c r="C347" t="s">
        <v>189</v>
      </c>
      <c r="G347" s="3"/>
      <c r="H347" s="4">
        <v>1</v>
      </c>
      <c r="I347" s="4">
        <v>0</v>
      </c>
      <c r="K347" s="4">
        <f t="shared" si="20"/>
        <v>0</v>
      </c>
      <c r="L347" s="4">
        <f t="shared" si="21"/>
        <v>0</v>
      </c>
      <c r="N347" s="4">
        <v>0</v>
      </c>
      <c r="O347" s="4">
        <v>1</v>
      </c>
      <c r="P347" s="4">
        <f t="shared" si="22"/>
        <v>0</v>
      </c>
      <c r="Q347" s="4">
        <f t="shared" si="23"/>
        <v>0</v>
      </c>
    </row>
    <row r="348" spans="1:17" ht="12.75">
      <c r="A348" t="str">
        <f>HYPERLINK("http://bioinformatics.ubc.ca/Gemma/expressionExperiment/showExpressionExperiment.html?id=20","20")</f>
        <v>20</v>
      </c>
      <c r="B348" t="s">
        <v>188</v>
      </c>
      <c r="C348" t="s">
        <v>189</v>
      </c>
      <c r="G348" s="3"/>
      <c r="H348" s="4">
        <v>1</v>
      </c>
      <c r="I348" s="4">
        <v>0</v>
      </c>
      <c r="K348" s="4">
        <f t="shared" si="20"/>
        <v>0</v>
      </c>
      <c r="L348" s="4">
        <f t="shared" si="21"/>
        <v>0</v>
      </c>
      <c r="N348" s="4">
        <v>0</v>
      </c>
      <c r="O348" s="4">
        <v>1</v>
      </c>
      <c r="P348" s="4">
        <f t="shared" si="22"/>
        <v>0</v>
      </c>
      <c r="Q348" s="4">
        <f t="shared" si="23"/>
        <v>0</v>
      </c>
    </row>
    <row r="349" spans="1:17" ht="12.75">
      <c r="A349" t="str">
        <f>HYPERLINK("http://bioinformatics.ubc.ca/Gemma/expressionExperiment/showExpressionExperiment.html?id=380","380")</f>
        <v>380</v>
      </c>
      <c r="B349" t="s">
        <v>553</v>
      </c>
      <c r="C349" t="s">
        <v>554</v>
      </c>
      <c r="G349" s="3"/>
      <c r="H349" s="4">
        <v>1</v>
      </c>
      <c r="I349" s="4">
        <v>0</v>
      </c>
      <c r="K349" s="4">
        <f t="shared" si="20"/>
        <v>0</v>
      </c>
      <c r="L349" s="4">
        <f t="shared" si="21"/>
        <v>0</v>
      </c>
      <c r="N349" s="4">
        <v>0</v>
      </c>
      <c r="O349" s="4">
        <v>1</v>
      </c>
      <c r="P349" s="4">
        <f t="shared" si="22"/>
        <v>0</v>
      </c>
      <c r="Q349" s="4">
        <f t="shared" si="23"/>
        <v>0</v>
      </c>
    </row>
    <row r="350" spans="1:17" ht="12.75">
      <c r="A350" t="str">
        <f>HYPERLINK("http://bioinformatics.ubc.ca/Gemma/expressionExperiment/showExpressionExperiment.html?id=446","446")</f>
        <v>446</v>
      </c>
      <c r="B350" t="s">
        <v>223</v>
      </c>
      <c r="C350" t="s">
        <v>224</v>
      </c>
      <c r="G350" s="5" t="s">
        <v>555</v>
      </c>
      <c r="H350" s="4">
        <v>1</v>
      </c>
      <c r="I350" s="4">
        <v>0</v>
      </c>
      <c r="K350" s="4">
        <f t="shared" si="20"/>
        <v>0</v>
      </c>
      <c r="L350" s="4">
        <f t="shared" si="21"/>
        <v>0</v>
      </c>
      <c r="N350" s="4">
        <v>0</v>
      </c>
      <c r="O350" s="4">
        <v>1</v>
      </c>
      <c r="P350" s="4">
        <f t="shared" si="22"/>
        <v>0</v>
      </c>
      <c r="Q350" s="4">
        <f t="shared" si="23"/>
        <v>0</v>
      </c>
    </row>
    <row r="351" spans="1:17" ht="12.75">
      <c r="A351" t="str">
        <f>HYPERLINK("http://bioinformatics.ubc.ca/Gemma/expressionExperiment/showExpressionExperiment.html?id=137","137")</f>
        <v>137</v>
      </c>
      <c r="B351" t="s">
        <v>556</v>
      </c>
      <c r="C351" t="s">
        <v>557</v>
      </c>
      <c r="D351" t="s">
        <v>11</v>
      </c>
      <c r="G351" s="3"/>
      <c r="H351" s="4">
        <v>1</v>
      </c>
      <c r="I351" s="4">
        <v>1</v>
      </c>
      <c r="K351" s="4">
        <f t="shared" si="20"/>
        <v>1</v>
      </c>
      <c r="L351" s="4">
        <f t="shared" si="21"/>
        <v>0</v>
      </c>
      <c r="N351" s="4">
        <v>0</v>
      </c>
      <c r="O351" s="4">
        <v>0</v>
      </c>
      <c r="P351" s="4">
        <f t="shared" si="22"/>
        <v>0</v>
      </c>
      <c r="Q351" s="4">
        <f t="shared" si="23"/>
        <v>1</v>
      </c>
    </row>
    <row r="352" spans="1:17" ht="25.5">
      <c r="A352" t="str">
        <f>HYPERLINK("http://bioinformatics.ubc.ca/Gemma/expressionExperiment/showExpressionExperiment.html?id=368","368")</f>
        <v>368</v>
      </c>
      <c r="B352" t="s">
        <v>558</v>
      </c>
      <c r="C352" t="s">
        <v>559</v>
      </c>
      <c r="E352" t="s">
        <v>96</v>
      </c>
      <c r="F352" s="6"/>
      <c r="G352" s="7" t="s">
        <v>560</v>
      </c>
      <c r="H352" s="4">
        <v>1</v>
      </c>
      <c r="I352" s="4">
        <v>1</v>
      </c>
      <c r="K352" s="4">
        <f t="shared" si="20"/>
        <v>0</v>
      </c>
      <c r="L352" s="4">
        <f t="shared" si="21"/>
        <v>0</v>
      </c>
      <c r="N352" s="4">
        <v>0</v>
      </c>
      <c r="O352" s="4">
        <v>0</v>
      </c>
      <c r="P352" s="4">
        <f t="shared" si="22"/>
        <v>0</v>
      </c>
      <c r="Q352" s="4">
        <f t="shared" si="23"/>
        <v>0</v>
      </c>
    </row>
    <row r="353" spans="1:17" ht="12.75">
      <c r="A353" t="str">
        <f>HYPERLINK("http://bioinformatics.ubc.ca/Gemma/expressionExperiment/showExpressionExperiment.html?id=653","653")</f>
        <v>653</v>
      </c>
      <c r="B353" t="s">
        <v>561</v>
      </c>
      <c r="C353" t="s">
        <v>562</v>
      </c>
      <c r="G353" s="3"/>
      <c r="H353" s="4">
        <v>1</v>
      </c>
      <c r="I353" s="4">
        <v>0</v>
      </c>
      <c r="K353" s="4">
        <f t="shared" si="20"/>
        <v>0</v>
      </c>
      <c r="L353" s="4">
        <f t="shared" si="21"/>
        <v>0</v>
      </c>
      <c r="N353" s="4">
        <v>0</v>
      </c>
      <c r="O353" s="4">
        <v>1</v>
      </c>
      <c r="P353" s="4">
        <f t="shared" si="22"/>
        <v>0</v>
      </c>
      <c r="Q353" s="4">
        <f t="shared" si="23"/>
        <v>0</v>
      </c>
    </row>
    <row r="354" spans="1:17" ht="12.75">
      <c r="A354" t="str">
        <f>HYPERLINK("http://bioinformatics.ubc.ca/Gemma/expressionExperiment/showExpressionExperiment.html?id=137","137")</f>
        <v>137</v>
      </c>
      <c r="B354" t="s">
        <v>76</v>
      </c>
      <c r="C354" t="s">
        <v>77</v>
      </c>
      <c r="G354" s="3"/>
      <c r="H354" s="4">
        <v>1</v>
      </c>
      <c r="I354" s="4">
        <v>0</v>
      </c>
      <c r="K354" s="4">
        <f t="shared" si="20"/>
        <v>0</v>
      </c>
      <c r="L354" s="4">
        <f t="shared" si="21"/>
        <v>0</v>
      </c>
      <c r="N354" s="4">
        <v>0</v>
      </c>
      <c r="O354" s="4">
        <v>1</v>
      </c>
      <c r="P354" s="4">
        <f t="shared" si="22"/>
        <v>0</v>
      </c>
      <c r="Q354" s="4">
        <f t="shared" si="23"/>
        <v>0</v>
      </c>
    </row>
    <row r="355" spans="1:17" ht="12.75">
      <c r="A355" t="str">
        <f>HYPERLINK("http://bioinformatics.ubc.ca/Gemma/expressionExperiment/showExpressionExperiment.html?id=544","544")</f>
        <v>544</v>
      </c>
      <c r="B355" t="s">
        <v>563</v>
      </c>
      <c r="C355" t="s">
        <v>564</v>
      </c>
      <c r="G355" s="3"/>
      <c r="H355" s="4">
        <v>1</v>
      </c>
      <c r="I355" s="4">
        <v>0</v>
      </c>
      <c r="K355" s="4">
        <f t="shared" si="20"/>
        <v>0</v>
      </c>
      <c r="L355" s="4">
        <f t="shared" si="21"/>
        <v>0</v>
      </c>
      <c r="N355" s="4">
        <v>0</v>
      </c>
      <c r="O355" s="4">
        <v>1</v>
      </c>
      <c r="P355" s="4">
        <f t="shared" si="22"/>
        <v>0</v>
      </c>
      <c r="Q355" s="4">
        <f t="shared" si="23"/>
        <v>0</v>
      </c>
    </row>
    <row r="356" spans="1:17" ht="12.75">
      <c r="A356" t="str">
        <f>HYPERLINK("http://bioinformatics.ubc.ca/Gemma/expressionExperiment/showExpressionExperiment.html?id=20","20")</f>
        <v>20</v>
      </c>
      <c r="B356" t="s">
        <v>494</v>
      </c>
      <c r="C356" t="s">
        <v>495</v>
      </c>
      <c r="G356" s="3"/>
      <c r="H356" s="4">
        <v>1</v>
      </c>
      <c r="I356" s="4">
        <v>0</v>
      </c>
      <c r="K356" s="4">
        <f t="shared" si="20"/>
        <v>0</v>
      </c>
      <c r="L356" s="4">
        <f t="shared" si="21"/>
        <v>0</v>
      </c>
      <c r="N356" s="4">
        <v>0</v>
      </c>
      <c r="O356" s="4">
        <v>1</v>
      </c>
      <c r="P356" s="4">
        <f t="shared" si="22"/>
        <v>0</v>
      </c>
      <c r="Q356" s="4">
        <f t="shared" si="23"/>
        <v>0</v>
      </c>
    </row>
    <row r="357" spans="1:17" ht="12.75">
      <c r="A357" t="str">
        <f>HYPERLINK("http://bioinformatics.ubc.ca/Gemma/expressionExperiment/showExpressionExperiment.html?id=167","167")</f>
        <v>167</v>
      </c>
      <c r="B357" t="s">
        <v>565</v>
      </c>
      <c r="C357" t="s">
        <v>566</v>
      </c>
      <c r="G357" s="3"/>
      <c r="H357" s="4">
        <v>1</v>
      </c>
      <c r="I357" s="4">
        <v>0</v>
      </c>
      <c r="K357" s="4">
        <f t="shared" si="20"/>
        <v>0</v>
      </c>
      <c r="L357" s="4">
        <f t="shared" si="21"/>
        <v>0</v>
      </c>
      <c r="N357" s="4">
        <v>0</v>
      </c>
      <c r="O357" s="4">
        <v>1</v>
      </c>
      <c r="P357" s="4">
        <f t="shared" si="22"/>
        <v>0</v>
      </c>
      <c r="Q357" s="4">
        <f t="shared" si="23"/>
        <v>0</v>
      </c>
    </row>
    <row r="358" spans="1:17" ht="12.75">
      <c r="A358" t="str">
        <f>HYPERLINK("http://bioinformatics.ubc.ca/Gemma/expressionExperiment/showExpressionExperiment.html?id=609","609")</f>
        <v>609</v>
      </c>
      <c r="B358" t="s">
        <v>567</v>
      </c>
      <c r="C358" t="s">
        <v>568</v>
      </c>
      <c r="F358" s="6"/>
      <c r="G358" s="7"/>
      <c r="H358" s="4">
        <v>1</v>
      </c>
      <c r="I358" s="4">
        <v>1</v>
      </c>
      <c r="K358" s="4">
        <f t="shared" si="20"/>
        <v>0</v>
      </c>
      <c r="L358" s="4">
        <f t="shared" si="21"/>
        <v>0</v>
      </c>
      <c r="N358" s="4">
        <v>0</v>
      </c>
      <c r="O358" s="4">
        <v>0</v>
      </c>
      <c r="P358" s="4">
        <f t="shared" si="22"/>
        <v>0</v>
      </c>
      <c r="Q358" s="4">
        <f t="shared" si="23"/>
        <v>0</v>
      </c>
    </row>
    <row r="359" spans="1:17" ht="12.75">
      <c r="A359" t="str">
        <f>HYPERLINK("http://bioinformatics.ubc.ca/Gemma/expressionExperiment/showExpressionExperiment.html?id=606","606")</f>
        <v>606</v>
      </c>
      <c r="B359" t="s">
        <v>197</v>
      </c>
      <c r="C359" t="s">
        <v>198</v>
      </c>
      <c r="G359" s="3"/>
      <c r="H359" s="4">
        <v>1</v>
      </c>
      <c r="I359" s="4">
        <v>0</v>
      </c>
      <c r="K359" s="4">
        <f t="shared" si="20"/>
        <v>0</v>
      </c>
      <c r="L359" s="4">
        <f t="shared" si="21"/>
        <v>0</v>
      </c>
      <c r="N359" s="4">
        <v>0</v>
      </c>
      <c r="O359" s="4">
        <v>1</v>
      </c>
      <c r="P359" s="4">
        <f t="shared" si="22"/>
        <v>0</v>
      </c>
      <c r="Q359" s="4">
        <f t="shared" si="23"/>
        <v>0</v>
      </c>
    </row>
    <row r="360" spans="1:17" ht="12.75">
      <c r="A360" t="str">
        <f>HYPERLINK("http://bioinformatics.ubc.ca/Gemma/expressionExperiment/showExpressionExperiment.html?id=155","155")</f>
        <v>155</v>
      </c>
      <c r="B360" t="s">
        <v>472</v>
      </c>
      <c r="C360" t="s">
        <v>473</v>
      </c>
      <c r="G360" s="3"/>
      <c r="H360" s="4">
        <v>1</v>
      </c>
      <c r="I360" s="4">
        <v>0</v>
      </c>
      <c r="K360" s="4">
        <f t="shared" si="20"/>
        <v>0</v>
      </c>
      <c r="L360" s="4">
        <f t="shared" si="21"/>
        <v>0</v>
      </c>
      <c r="N360" s="4">
        <v>0</v>
      </c>
      <c r="O360" s="4">
        <v>1</v>
      </c>
      <c r="P360" s="4">
        <f t="shared" si="22"/>
        <v>0</v>
      </c>
      <c r="Q360" s="4">
        <f t="shared" si="23"/>
        <v>0</v>
      </c>
    </row>
    <row r="361" spans="1:17" ht="12.75">
      <c r="A361" t="str">
        <f>HYPERLINK("http://bioinformatics.ubc.ca/Gemma/expressionExperiment/showExpressionExperiment.html?id=137","137")</f>
        <v>137</v>
      </c>
      <c r="B361" t="s">
        <v>569</v>
      </c>
      <c r="C361" t="s">
        <v>570</v>
      </c>
      <c r="D361" t="s">
        <v>11</v>
      </c>
      <c r="G361" s="3" t="s">
        <v>571</v>
      </c>
      <c r="H361" s="4">
        <v>1</v>
      </c>
      <c r="I361" s="4">
        <v>1</v>
      </c>
      <c r="K361" s="4">
        <f t="shared" si="20"/>
        <v>1</v>
      </c>
      <c r="L361" s="4">
        <f t="shared" si="21"/>
        <v>0</v>
      </c>
      <c r="N361" s="4">
        <v>0</v>
      </c>
      <c r="O361" s="4">
        <v>0</v>
      </c>
      <c r="P361" s="4">
        <f t="shared" si="22"/>
        <v>0</v>
      </c>
      <c r="Q361" s="4">
        <f t="shared" si="23"/>
        <v>1</v>
      </c>
    </row>
    <row r="362" spans="1:17" ht="38.25">
      <c r="A362" t="str">
        <f>HYPERLINK("http://bioinformatics.ubc.ca/Gemma/expressionExperiment/showExpressionExperiment.html?id=167","167")</f>
        <v>167</v>
      </c>
      <c r="B362" t="s">
        <v>233</v>
      </c>
      <c r="C362" t="s">
        <v>234</v>
      </c>
      <c r="E362" t="s">
        <v>452</v>
      </c>
      <c r="F362" s="6"/>
      <c r="G362" s="7" t="s">
        <v>406</v>
      </c>
      <c r="H362" s="4">
        <v>1</v>
      </c>
      <c r="I362" s="4">
        <v>1</v>
      </c>
      <c r="K362" s="4">
        <f t="shared" si="20"/>
        <v>0</v>
      </c>
      <c r="L362" s="4">
        <f t="shared" si="21"/>
        <v>0</v>
      </c>
      <c r="N362" s="4">
        <v>0</v>
      </c>
      <c r="O362" s="4">
        <v>0</v>
      </c>
      <c r="P362" s="4">
        <f t="shared" si="22"/>
        <v>0</v>
      </c>
      <c r="Q362" s="4">
        <f t="shared" si="23"/>
        <v>0</v>
      </c>
    </row>
    <row r="363" spans="1:17" ht="12.75">
      <c r="A363" t="str">
        <f>HYPERLINK("http://bioinformatics.ubc.ca/Gemma/expressionExperiment/showExpressionExperiment.html?id=647","647")</f>
        <v>647</v>
      </c>
      <c r="B363" t="s">
        <v>146</v>
      </c>
      <c r="C363" t="s">
        <v>147</v>
      </c>
      <c r="G363" s="3"/>
      <c r="H363" s="4">
        <v>1</v>
      </c>
      <c r="I363" s="4">
        <v>0</v>
      </c>
      <c r="K363" s="4">
        <f t="shared" si="20"/>
        <v>0</v>
      </c>
      <c r="L363" s="4">
        <f t="shared" si="21"/>
        <v>0</v>
      </c>
      <c r="N363" s="4">
        <v>0</v>
      </c>
      <c r="O363" s="4">
        <v>1</v>
      </c>
      <c r="P363" s="4">
        <f t="shared" si="22"/>
        <v>0</v>
      </c>
      <c r="Q363" s="4">
        <f t="shared" si="23"/>
        <v>0</v>
      </c>
    </row>
    <row r="364" spans="1:17" ht="12.75">
      <c r="A364" t="str">
        <f>HYPERLINK("http://bioinformatics.ubc.ca/Gemma/expressionExperiment/showExpressionExperiment.html?id=213","213")</f>
        <v>213</v>
      </c>
      <c r="B364" t="s">
        <v>146</v>
      </c>
      <c r="C364" t="s">
        <v>147</v>
      </c>
      <c r="F364" t="s">
        <v>11</v>
      </c>
      <c r="G364" s="3" t="s">
        <v>364</v>
      </c>
      <c r="H364" s="4">
        <v>1</v>
      </c>
      <c r="I364" s="4">
        <v>1</v>
      </c>
      <c r="K364" s="4">
        <f t="shared" si="20"/>
        <v>0</v>
      </c>
      <c r="L364" s="4">
        <f t="shared" si="21"/>
        <v>1</v>
      </c>
      <c r="N364" s="4">
        <v>0</v>
      </c>
      <c r="O364" s="4">
        <v>0</v>
      </c>
      <c r="P364" s="4">
        <f t="shared" si="22"/>
        <v>1</v>
      </c>
      <c r="Q364" s="4">
        <f t="shared" si="23"/>
        <v>0</v>
      </c>
    </row>
    <row r="365" spans="1:17" ht="12.75">
      <c r="A365" t="str">
        <f>HYPERLINK("http://bioinformatics.ubc.ca/Gemma/expressionExperiment/showExpressionExperiment.html?id=213","213")</f>
        <v>213</v>
      </c>
      <c r="B365" t="s">
        <v>572</v>
      </c>
      <c r="C365" t="s">
        <v>573</v>
      </c>
      <c r="F365" t="s">
        <v>11</v>
      </c>
      <c r="G365" s="3" t="s">
        <v>574</v>
      </c>
      <c r="H365" s="4">
        <v>1</v>
      </c>
      <c r="I365" s="4">
        <v>1</v>
      </c>
      <c r="K365" s="4">
        <f t="shared" si="20"/>
        <v>0</v>
      </c>
      <c r="L365" s="4">
        <f t="shared" si="21"/>
        <v>1</v>
      </c>
      <c r="N365" s="4">
        <v>0</v>
      </c>
      <c r="O365" s="4">
        <v>0</v>
      </c>
      <c r="P365" s="4">
        <f t="shared" si="22"/>
        <v>1</v>
      </c>
      <c r="Q365" s="4">
        <f t="shared" si="23"/>
        <v>0</v>
      </c>
    </row>
    <row r="366" spans="1:17" ht="12.75">
      <c r="A366" t="str">
        <f>HYPERLINK("http://bioinformatics.ubc.ca/Gemma/expressionExperiment/showExpressionExperiment.html?id=167","167")</f>
        <v>167</v>
      </c>
      <c r="B366" t="s">
        <v>575</v>
      </c>
      <c r="C366" t="s">
        <v>576</v>
      </c>
      <c r="G366" s="3"/>
      <c r="H366" s="4">
        <v>1</v>
      </c>
      <c r="I366" s="4">
        <v>0</v>
      </c>
      <c r="K366" s="4">
        <f t="shared" si="20"/>
        <v>0</v>
      </c>
      <c r="L366" s="4">
        <f t="shared" si="21"/>
        <v>0</v>
      </c>
      <c r="N366" s="4">
        <v>0</v>
      </c>
      <c r="O366" s="4">
        <v>1</v>
      </c>
      <c r="P366" s="4">
        <f t="shared" si="22"/>
        <v>0</v>
      </c>
      <c r="Q366" s="4">
        <f t="shared" si="23"/>
        <v>0</v>
      </c>
    </row>
    <row r="367" spans="1:17" ht="51">
      <c r="A367" t="str">
        <f>HYPERLINK("http://bioinformatics.ubc.ca/Gemma/expressionExperiment/showExpressionExperiment.html?id=167","167")</f>
        <v>167</v>
      </c>
      <c r="B367" t="s">
        <v>577</v>
      </c>
      <c r="C367" t="s">
        <v>578</v>
      </c>
      <c r="E367" t="s">
        <v>579</v>
      </c>
      <c r="F367" s="6" t="s">
        <v>11</v>
      </c>
      <c r="G367" s="7" t="s">
        <v>580</v>
      </c>
      <c r="H367" s="4">
        <v>1</v>
      </c>
      <c r="I367" s="4">
        <v>1</v>
      </c>
      <c r="K367" s="4">
        <f t="shared" si="20"/>
        <v>0</v>
      </c>
      <c r="L367" s="4">
        <f t="shared" si="21"/>
        <v>1</v>
      </c>
      <c r="N367" s="4">
        <v>0</v>
      </c>
      <c r="O367" s="4">
        <v>0</v>
      </c>
      <c r="P367" s="4">
        <f t="shared" si="22"/>
        <v>1</v>
      </c>
      <c r="Q367" s="4">
        <f t="shared" si="23"/>
        <v>0</v>
      </c>
    </row>
    <row r="368" spans="1:17" ht="12.75">
      <c r="A368" t="str">
        <f>HYPERLINK("http://bioinformatics.ubc.ca/Gemma/expressionExperiment/showExpressionExperiment.html?id=319","319")</f>
        <v>319</v>
      </c>
      <c r="B368" t="s">
        <v>168</v>
      </c>
      <c r="C368" t="s">
        <v>169</v>
      </c>
      <c r="G368" s="3"/>
      <c r="H368" s="4">
        <v>1</v>
      </c>
      <c r="I368" s="4">
        <v>0</v>
      </c>
      <c r="K368" s="4">
        <f t="shared" si="20"/>
        <v>0</v>
      </c>
      <c r="L368" s="4">
        <f t="shared" si="21"/>
        <v>0</v>
      </c>
      <c r="N368" s="4">
        <v>0</v>
      </c>
      <c r="O368" s="4">
        <v>1</v>
      </c>
      <c r="P368" s="4">
        <f t="shared" si="22"/>
        <v>0</v>
      </c>
      <c r="Q368" s="4">
        <f t="shared" si="23"/>
        <v>0</v>
      </c>
    </row>
    <row r="369" spans="1:17" ht="12.75">
      <c r="A369" t="str">
        <f>HYPERLINK("http://bioinformatics.ubc.ca/Gemma/expressionExperiment/showExpressionExperiment.html?id=2","2")</f>
        <v>2</v>
      </c>
      <c r="B369" t="s">
        <v>338</v>
      </c>
      <c r="C369" t="s">
        <v>339</v>
      </c>
      <c r="E369" t="s">
        <v>96</v>
      </c>
      <c r="F369" s="6"/>
      <c r="G369" s="7"/>
      <c r="H369" s="4">
        <v>1</v>
      </c>
      <c r="I369" s="4">
        <v>1</v>
      </c>
      <c r="K369" s="4">
        <f t="shared" si="20"/>
        <v>0</v>
      </c>
      <c r="L369" s="4">
        <f t="shared" si="21"/>
        <v>0</v>
      </c>
      <c r="N369" s="4">
        <v>0</v>
      </c>
      <c r="O369" s="4">
        <v>0</v>
      </c>
      <c r="P369" s="4">
        <f t="shared" si="22"/>
        <v>0</v>
      </c>
      <c r="Q369" s="4">
        <f t="shared" si="23"/>
        <v>0</v>
      </c>
    </row>
    <row r="370" spans="1:17" ht="12.75">
      <c r="A370" t="str">
        <f>HYPERLINK("http://bioinformatics.ubc.ca/Gemma/expressionExperiment/showExpressionExperiment.html?id=544","544")</f>
        <v>544</v>
      </c>
      <c r="B370" t="s">
        <v>432</v>
      </c>
      <c r="C370" t="s">
        <v>433</v>
      </c>
      <c r="E370" t="s">
        <v>581</v>
      </c>
      <c r="F370" s="6"/>
      <c r="G370" s="7" t="s">
        <v>411</v>
      </c>
      <c r="H370" s="4">
        <v>1</v>
      </c>
      <c r="I370" s="4">
        <v>1</v>
      </c>
      <c r="K370" s="4">
        <f t="shared" si="20"/>
        <v>0</v>
      </c>
      <c r="L370" s="4">
        <f t="shared" si="21"/>
        <v>0</v>
      </c>
      <c r="N370" s="4">
        <v>0</v>
      </c>
      <c r="O370" s="4">
        <v>0</v>
      </c>
      <c r="P370" s="4">
        <f t="shared" si="22"/>
        <v>0</v>
      </c>
      <c r="Q370" s="4">
        <f t="shared" si="23"/>
        <v>0</v>
      </c>
    </row>
    <row r="371" spans="1:17" ht="12.75">
      <c r="A371" t="str">
        <f>HYPERLINK("http://bioinformatics.ubc.ca/Gemma/expressionExperiment/showExpressionExperiment.html?id=299","299")</f>
        <v>299</v>
      </c>
      <c r="B371" t="s">
        <v>15</v>
      </c>
      <c r="C371" t="s">
        <v>16</v>
      </c>
      <c r="G371" s="3"/>
      <c r="H371" s="4">
        <v>1</v>
      </c>
      <c r="I371" s="4">
        <v>0</v>
      </c>
      <c r="K371" s="4">
        <f t="shared" si="20"/>
        <v>0</v>
      </c>
      <c r="L371" s="4">
        <f t="shared" si="21"/>
        <v>0</v>
      </c>
      <c r="N371" s="4">
        <v>0</v>
      </c>
      <c r="O371" s="4">
        <v>1</v>
      </c>
      <c r="P371" s="4">
        <f t="shared" si="22"/>
        <v>0</v>
      </c>
      <c r="Q371" s="4">
        <f t="shared" si="23"/>
        <v>0</v>
      </c>
    </row>
    <row r="372" spans="1:17" ht="12.75">
      <c r="A372" t="str">
        <f>HYPERLINK("http://bioinformatics.ubc.ca/Gemma/expressionExperiment/showExpressionExperiment.html?id=167","167")</f>
        <v>167</v>
      </c>
      <c r="B372" t="s">
        <v>582</v>
      </c>
      <c r="C372" t="s">
        <v>583</v>
      </c>
      <c r="E372" t="s">
        <v>584</v>
      </c>
      <c r="F372" s="6"/>
      <c r="G372" s="7" t="s">
        <v>585</v>
      </c>
      <c r="H372" s="4">
        <v>1</v>
      </c>
      <c r="I372" s="4">
        <v>1</v>
      </c>
      <c r="K372" s="4">
        <f t="shared" si="20"/>
        <v>0</v>
      </c>
      <c r="L372" s="4">
        <f t="shared" si="21"/>
        <v>0</v>
      </c>
      <c r="N372" s="4">
        <v>0</v>
      </c>
      <c r="O372" s="4">
        <v>0</v>
      </c>
      <c r="P372" s="4">
        <f t="shared" si="22"/>
        <v>0</v>
      </c>
      <c r="Q372" s="4">
        <f t="shared" si="23"/>
        <v>0</v>
      </c>
    </row>
    <row r="373" spans="1:17" ht="12.75">
      <c r="A373" t="str">
        <f>HYPERLINK("http://bioinformatics.ubc.ca/Gemma/expressionExperiment/showExpressionExperiment.html?id=2","2")</f>
        <v>2</v>
      </c>
      <c r="B373" t="s">
        <v>188</v>
      </c>
      <c r="C373" t="s">
        <v>189</v>
      </c>
      <c r="G373" s="3"/>
      <c r="H373" s="4">
        <v>1</v>
      </c>
      <c r="I373" s="4">
        <v>0</v>
      </c>
      <c r="K373" s="4">
        <f t="shared" si="20"/>
        <v>0</v>
      </c>
      <c r="L373" s="4">
        <f t="shared" si="21"/>
        <v>0</v>
      </c>
      <c r="N373" s="4">
        <v>0</v>
      </c>
      <c r="O373" s="4">
        <v>1</v>
      </c>
      <c r="P373" s="4">
        <f t="shared" si="22"/>
        <v>0</v>
      </c>
      <c r="Q373" s="4">
        <f t="shared" si="23"/>
        <v>0</v>
      </c>
    </row>
    <row r="374" spans="1:17" ht="12.75">
      <c r="A374" t="str">
        <f>HYPERLINK("http://bioinformatics.ubc.ca/Gemma/expressionExperiment/showExpressionExperiment.html?id=167","167")</f>
        <v>167</v>
      </c>
      <c r="B374" t="s">
        <v>586</v>
      </c>
      <c r="C374" t="s">
        <v>587</v>
      </c>
      <c r="E374" t="s">
        <v>96</v>
      </c>
      <c r="F374" s="6"/>
      <c r="G374" s="7" t="s">
        <v>55</v>
      </c>
      <c r="H374" s="4">
        <v>1</v>
      </c>
      <c r="I374" s="4">
        <v>1</v>
      </c>
      <c r="K374" s="4">
        <f t="shared" si="20"/>
        <v>0</v>
      </c>
      <c r="L374" s="4">
        <f t="shared" si="21"/>
        <v>0</v>
      </c>
      <c r="N374" s="4">
        <v>0</v>
      </c>
      <c r="O374" s="4">
        <v>0</v>
      </c>
      <c r="P374" s="4">
        <f t="shared" si="22"/>
        <v>0</v>
      </c>
      <c r="Q374" s="4">
        <f t="shared" si="23"/>
        <v>0</v>
      </c>
    </row>
    <row r="375" spans="1:17" ht="12.75">
      <c r="A375" t="str">
        <f>HYPERLINK("http://bioinformatics.ubc.ca/Gemma/expressionExperiment/showExpressionExperiment.html?id=245","245")</f>
        <v>245</v>
      </c>
      <c r="B375" t="s">
        <v>472</v>
      </c>
      <c r="C375" t="s">
        <v>473</v>
      </c>
      <c r="G375" s="3"/>
      <c r="H375" s="4">
        <v>1</v>
      </c>
      <c r="I375" s="4">
        <v>0</v>
      </c>
      <c r="K375" s="4">
        <f t="shared" si="20"/>
        <v>0</v>
      </c>
      <c r="L375" s="4">
        <f t="shared" si="21"/>
        <v>0</v>
      </c>
      <c r="N375" s="4">
        <v>0</v>
      </c>
      <c r="O375" s="4">
        <v>1</v>
      </c>
      <c r="P375" s="4">
        <f t="shared" si="22"/>
        <v>0</v>
      </c>
      <c r="Q375" s="4">
        <f t="shared" si="23"/>
        <v>0</v>
      </c>
    </row>
    <row r="376" spans="1:17" ht="12.75">
      <c r="A376" t="str">
        <f>HYPERLINK("http://bioinformatics.ubc.ca/Gemma/expressionExperiment/showExpressionExperiment.html?id=597","597")</f>
        <v>597</v>
      </c>
      <c r="B376" t="s">
        <v>199</v>
      </c>
      <c r="C376" t="s">
        <v>200</v>
      </c>
      <c r="E376" t="s">
        <v>29</v>
      </c>
      <c r="G376" s="3"/>
      <c r="H376" s="4">
        <v>1</v>
      </c>
      <c r="I376" s="4">
        <v>0</v>
      </c>
      <c r="K376" s="4">
        <f t="shared" si="20"/>
        <v>0</v>
      </c>
      <c r="L376" s="4">
        <f t="shared" si="21"/>
        <v>0</v>
      </c>
      <c r="N376" s="4">
        <v>0</v>
      </c>
      <c r="O376" s="4">
        <v>1</v>
      </c>
      <c r="P376" s="4">
        <f t="shared" si="22"/>
        <v>0</v>
      </c>
      <c r="Q376" s="4">
        <f t="shared" si="23"/>
        <v>0</v>
      </c>
    </row>
    <row r="377" spans="1:17" ht="12.75">
      <c r="A377" t="str">
        <f>HYPERLINK("http://bioinformatics.ubc.ca/Gemma/expressionExperiment/showExpressionExperiment.html?id=241","241")</f>
        <v>241</v>
      </c>
      <c r="B377" t="s">
        <v>588</v>
      </c>
      <c r="C377" t="s">
        <v>589</v>
      </c>
      <c r="G377" s="3"/>
      <c r="H377" s="4">
        <v>1</v>
      </c>
      <c r="I377" s="4">
        <v>0</v>
      </c>
      <c r="K377" s="4">
        <f t="shared" si="20"/>
        <v>0</v>
      </c>
      <c r="L377" s="4">
        <f t="shared" si="21"/>
        <v>0</v>
      </c>
      <c r="N377" s="4">
        <v>0</v>
      </c>
      <c r="O377" s="4">
        <v>1</v>
      </c>
      <c r="P377" s="4">
        <f t="shared" si="22"/>
        <v>0</v>
      </c>
      <c r="Q377" s="4">
        <f t="shared" si="23"/>
        <v>0</v>
      </c>
    </row>
    <row r="378" spans="1:17" ht="12.75">
      <c r="A378" t="str">
        <f>HYPERLINK("http://bioinformatics.ubc.ca/Gemma/expressionExperiment/showExpressionExperiment.html?id=299","299")</f>
        <v>299</v>
      </c>
      <c r="B378" t="s">
        <v>132</v>
      </c>
      <c r="C378" t="s">
        <v>133</v>
      </c>
      <c r="E378" t="s">
        <v>96</v>
      </c>
      <c r="F378" s="6"/>
      <c r="G378" s="7" t="s">
        <v>55</v>
      </c>
      <c r="H378" s="4">
        <v>1</v>
      </c>
      <c r="I378" s="4">
        <v>1</v>
      </c>
      <c r="K378" s="4">
        <f t="shared" si="20"/>
        <v>0</v>
      </c>
      <c r="L378" s="4">
        <f t="shared" si="21"/>
        <v>0</v>
      </c>
      <c r="N378" s="4">
        <v>0</v>
      </c>
      <c r="O378" s="4">
        <v>0</v>
      </c>
      <c r="P378" s="4">
        <f t="shared" si="22"/>
        <v>0</v>
      </c>
      <c r="Q378" s="4">
        <f t="shared" si="23"/>
        <v>0</v>
      </c>
    </row>
    <row r="379" spans="1:17" ht="12.75">
      <c r="A379" t="str">
        <f>HYPERLINK("http://bioinformatics.ubc.ca/Gemma/expressionExperiment/showExpressionExperiment.html?id=245","245")</f>
        <v>245</v>
      </c>
      <c r="B379" t="s">
        <v>590</v>
      </c>
      <c r="C379" t="s">
        <v>591</v>
      </c>
      <c r="F379" s="6" t="s">
        <v>11</v>
      </c>
      <c r="G379" s="7" t="s">
        <v>592</v>
      </c>
      <c r="H379" s="4">
        <v>1</v>
      </c>
      <c r="I379" s="4">
        <v>1</v>
      </c>
      <c r="K379" s="4">
        <f t="shared" si="20"/>
        <v>0</v>
      </c>
      <c r="L379" s="4">
        <f t="shared" si="21"/>
        <v>1</v>
      </c>
      <c r="N379" s="4">
        <v>0</v>
      </c>
      <c r="O379" s="4">
        <v>0</v>
      </c>
      <c r="P379" s="4">
        <f t="shared" si="22"/>
        <v>1</v>
      </c>
      <c r="Q379" s="4">
        <f t="shared" si="23"/>
        <v>0</v>
      </c>
    </row>
    <row r="380" spans="1:17" ht="12.75">
      <c r="A380" t="str">
        <f>HYPERLINK("http://bioinformatics.ubc.ca/Gemma/expressionExperiment/showExpressionExperiment.html?id=167","167")</f>
        <v>167</v>
      </c>
      <c r="B380" t="s">
        <v>593</v>
      </c>
      <c r="C380" t="s">
        <v>594</v>
      </c>
      <c r="G380" s="3"/>
      <c r="H380" s="4">
        <v>1</v>
      </c>
      <c r="I380" s="4">
        <v>0</v>
      </c>
      <c r="K380" s="4">
        <f t="shared" si="20"/>
        <v>0</v>
      </c>
      <c r="L380" s="4">
        <f t="shared" si="21"/>
        <v>0</v>
      </c>
      <c r="N380" s="4">
        <v>0</v>
      </c>
      <c r="O380" s="4">
        <v>1</v>
      </c>
      <c r="P380" s="4">
        <f t="shared" si="22"/>
        <v>0</v>
      </c>
      <c r="Q380" s="4">
        <f t="shared" si="23"/>
        <v>0</v>
      </c>
    </row>
    <row r="381" spans="1:17" ht="12.75">
      <c r="A381" t="str">
        <f>HYPERLINK("http://bioinformatics.ubc.ca/Gemma/expressionExperiment/showExpressionExperiment.html?id=591","591")</f>
        <v>591</v>
      </c>
      <c r="B381" t="s">
        <v>595</v>
      </c>
      <c r="C381" t="s">
        <v>596</v>
      </c>
      <c r="G381" s="3"/>
      <c r="H381" s="4">
        <v>1</v>
      </c>
      <c r="I381" s="4">
        <v>0</v>
      </c>
      <c r="K381" s="4">
        <f t="shared" si="20"/>
        <v>0</v>
      </c>
      <c r="L381" s="4">
        <f t="shared" si="21"/>
        <v>0</v>
      </c>
      <c r="N381" s="4">
        <v>0</v>
      </c>
      <c r="O381" s="4">
        <v>1</v>
      </c>
      <c r="P381" s="4">
        <f t="shared" si="22"/>
        <v>0</v>
      </c>
      <c r="Q381" s="4">
        <f t="shared" si="23"/>
        <v>0</v>
      </c>
    </row>
    <row r="382" spans="1:17" ht="38.25">
      <c r="A382" t="str">
        <f>HYPERLINK("http://bioinformatics.ubc.ca/Gemma/expressionExperiment/showExpressionExperiment.html?id=533","533")</f>
        <v>533</v>
      </c>
      <c r="B382" t="s">
        <v>146</v>
      </c>
      <c r="C382" t="s">
        <v>147</v>
      </c>
      <c r="D382" t="s">
        <v>11</v>
      </c>
      <c r="F382" s="7"/>
      <c r="G382" s="7" t="s">
        <v>597</v>
      </c>
      <c r="H382" s="4">
        <v>1</v>
      </c>
      <c r="I382" s="4">
        <v>1</v>
      </c>
      <c r="K382" s="4">
        <f t="shared" si="20"/>
        <v>1</v>
      </c>
      <c r="L382" s="4">
        <f t="shared" si="21"/>
        <v>0</v>
      </c>
      <c r="N382" s="4">
        <v>0</v>
      </c>
      <c r="O382" s="4">
        <v>0</v>
      </c>
      <c r="P382" s="4">
        <f t="shared" si="22"/>
        <v>0</v>
      </c>
      <c r="Q382" s="4">
        <f t="shared" si="23"/>
        <v>1</v>
      </c>
    </row>
    <row r="383" spans="1:17" ht="12.75">
      <c r="A383" t="str">
        <f>HYPERLINK("http://bioinformatics.ubc.ca/Gemma/expressionExperiment/showExpressionExperiment.html?id=211","211")</f>
        <v>211</v>
      </c>
      <c r="B383" t="s">
        <v>598</v>
      </c>
      <c r="C383" t="s">
        <v>599</v>
      </c>
      <c r="G383" s="3"/>
      <c r="H383" s="4">
        <v>1</v>
      </c>
      <c r="I383" s="4">
        <v>0</v>
      </c>
      <c r="K383" s="4">
        <f t="shared" si="20"/>
        <v>0</v>
      </c>
      <c r="L383" s="4">
        <f t="shared" si="21"/>
        <v>0</v>
      </c>
      <c r="N383" s="4">
        <v>0</v>
      </c>
      <c r="O383" s="4">
        <v>1</v>
      </c>
      <c r="P383" s="4">
        <f t="shared" si="22"/>
        <v>0</v>
      </c>
      <c r="Q383" s="4">
        <f t="shared" si="23"/>
        <v>0</v>
      </c>
    </row>
    <row r="384" spans="1:17" ht="12.75">
      <c r="A384" t="str">
        <f>HYPERLINK("http://bioinformatics.ubc.ca/Gemma/expressionExperiment/showExpressionExperiment.html?id=219","219")</f>
        <v>219</v>
      </c>
      <c r="B384" t="s">
        <v>146</v>
      </c>
      <c r="C384" t="s">
        <v>147</v>
      </c>
      <c r="G384" s="3"/>
      <c r="H384" s="4">
        <v>1</v>
      </c>
      <c r="I384" s="4">
        <v>0</v>
      </c>
      <c r="K384" s="4">
        <f t="shared" si="20"/>
        <v>0</v>
      </c>
      <c r="L384" s="4">
        <f t="shared" si="21"/>
        <v>0</v>
      </c>
      <c r="N384" s="4">
        <v>0</v>
      </c>
      <c r="O384" s="4">
        <v>1</v>
      </c>
      <c r="P384" s="4">
        <f t="shared" si="22"/>
        <v>0</v>
      </c>
      <c r="Q384" s="4">
        <f t="shared" si="23"/>
        <v>0</v>
      </c>
    </row>
    <row r="385" spans="1:17" ht="12.75">
      <c r="A385" t="str">
        <f>HYPERLINK("http://bioinformatics.ubc.ca/Gemma/expressionExperiment/showExpressionExperiment.html?id=699","699")</f>
        <v>699</v>
      </c>
      <c r="B385" t="s">
        <v>600</v>
      </c>
      <c r="C385" t="s">
        <v>601</v>
      </c>
      <c r="D385" t="s">
        <v>11</v>
      </c>
      <c r="E385" t="s">
        <v>602</v>
      </c>
      <c r="F385" s="6"/>
      <c r="G385" s="7"/>
      <c r="H385" s="4">
        <v>1</v>
      </c>
      <c r="I385" s="4">
        <v>1</v>
      </c>
      <c r="K385" s="4">
        <f t="shared" si="20"/>
        <v>1</v>
      </c>
      <c r="L385" s="4">
        <f t="shared" si="21"/>
        <v>0</v>
      </c>
      <c r="N385" s="4">
        <v>0</v>
      </c>
      <c r="O385" s="4">
        <v>0</v>
      </c>
      <c r="P385" s="4">
        <f t="shared" si="22"/>
        <v>0</v>
      </c>
      <c r="Q385" s="4">
        <f t="shared" si="23"/>
        <v>1</v>
      </c>
    </row>
    <row r="386" spans="1:17" ht="12.75">
      <c r="A386" t="str">
        <f>HYPERLINK("http://bioinformatics.ubc.ca/Gemma/expressionExperiment/showExpressionExperiment.html?id=374","374")</f>
        <v>374</v>
      </c>
      <c r="B386" t="s">
        <v>519</v>
      </c>
      <c r="C386" t="s">
        <v>520</v>
      </c>
      <c r="D386" t="s">
        <v>11</v>
      </c>
      <c r="G386" s="3"/>
      <c r="H386" s="4">
        <v>1</v>
      </c>
      <c r="I386" s="4">
        <v>1</v>
      </c>
      <c r="K386" s="4">
        <f t="shared" si="20"/>
        <v>1</v>
      </c>
      <c r="L386" s="4">
        <f t="shared" si="21"/>
        <v>0</v>
      </c>
      <c r="N386" s="4">
        <v>0</v>
      </c>
      <c r="O386" s="4">
        <v>0</v>
      </c>
      <c r="P386" s="4">
        <f t="shared" si="22"/>
        <v>0</v>
      </c>
      <c r="Q386" s="4">
        <f t="shared" si="23"/>
        <v>1</v>
      </c>
    </row>
    <row r="387" spans="1:17" ht="12.75">
      <c r="A387" t="str">
        <f>HYPERLINK("http://bioinformatics.ubc.ca/Gemma/expressionExperiment/showExpressionExperiment.html?id=39","39")</f>
        <v>39</v>
      </c>
      <c r="B387" t="s">
        <v>519</v>
      </c>
      <c r="C387" t="s">
        <v>520</v>
      </c>
      <c r="D387" t="s">
        <v>11</v>
      </c>
      <c r="G387" s="3"/>
      <c r="H387" s="4">
        <v>1</v>
      </c>
      <c r="I387" s="4">
        <v>1</v>
      </c>
      <c r="K387" s="4">
        <f aca="true" t="shared" si="24" ref="K387:K401">IF(D387="X",1,0)</f>
        <v>1</v>
      </c>
      <c r="L387" s="4">
        <f aca="true" t="shared" si="25" ref="L387:L401">IF(F387="X",1,0)</f>
        <v>0</v>
      </c>
      <c r="N387" s="4">
        <v>0</v>
      </c>
      <c r="O387" s="4">
        <v>0</v>
      </c>
      <c r="P387" s="4">
        <f aca="true" t="shared" si="26" ref="P387:P401">IF(AND(F387="X",EXACT(D387,"")),1,0)</f>
        <v>0</v>
      </c>
      <c r="Q387" s="4">
        <f aca="true" t="shared" si="27" ref="Q387:Q401">IF(AND(D387="X",EXACT(F387,"")),1,0)</f>
        <v>1</v>
      </c>
    </row>
    <row r="388" spans="1:17" ht="38.25">
      <c r="A388" t="str">
        <f>HYPERLINK("http://bioinformatics.ubc.ca/Gemma/expressionExperiment/showExpressionExperiment.html?id=627","627")</f>
        <v>627</v>
      </c>
      <c r="B388" t="s">
        <v>603</v>
      </c>
      <c r="C388" t="s">
        <v>604</v>
      </c>
      <c r="D388" t="s">
        <v>11</v>
      </c>
      <c r="G388" s="3" t="s">
        <v>605</v>
      </c>
      <c r="H388" s="4">
        <v>1</v>
      </c>
      <c r="I388" s="4">
        <v>1</v>
      </c>
      <c r="K388" s="4">
        <f t="shared" si="24"/>
        <v>1</v>
      </c>
      <c r="L388" s="4">
        <f t="shared" si="25"/>
        <v>0</v>
      </c>
      <c r="N388" s="4">
        <v>0</v>
      </c>
      <c r="O388" s="4">
        <v>0</v>
      </c>
      <c r="P388" s="4">
        <f t="shared" si="26"/>
        <v>0</v>
      </c>
      <c r="Q388" s="4">
        <f t="shared" si="27"/>
        <v>1</v>
      </c>
    </row>
    <row r="389" spans="1:17" ht="12.75">
      <c r="A389" t="str">
        <f>HYPERLINK("http://bioinformatics.ubc.ca/Gemma/expressionExperiment/showExpressionExperiment.html?id=6","6")</f>
        <v>6</v>
      </c>
      <c r="B389" t="s">
        <v>519</v>
      </c>
      <c r="C389" t="s">
        <v>520</v>
      </c>
      <c r="D389" t="s">
        <v>11</v>
      </c>
      <c r="G389" s="3"/>
      <c r="H389" s="4">
        <v>1</v>
      </c>
      <c r="I389" s="4">
        <v>1</v>
      </c>
      <c r="K389" s="4">
        <f t="shared" si="24"/>
        <v>1</v>
      </c>
      <c r="L389" s="4">
        <f t="shared" si="25"/>
        <v>0</v>
      </c>
      <c r="N389" s="4">
        <v>0</v>
      </c>
      <c r="O389" s="4">
        <v>0</v>
      </c>
      <c r="P389" s="4">
        <f t="shared" si="26"/>
        <v>0</v>
      </c>
      <c r="Q389" s="4">
        <f t="shared" si="27"/>
        <v>1</v>
      </c>
    </row>
    <row r="390" spans="1:17" ht="12.75">
      <c r="A390" t="str">
        <f>HYPERLINK("http://bioinformatics.ubc.ca/Gemma/expressionExperiment/showExpressionExperiment.html?id=39","39")</f>
        <v>39</v>
      </c>
      <c r="B390" t="s">
        <v>43</v>
      </c>
      <c r="C390" t="s">
        <v>44</v>
      </c>
      <c r="D390" t="s">
        <v>11</v>
      </c>
      <c r="E390" t="s">
        <v>606</v>
      </c>
      <c r="F390" s="6"/>
      <c r="G390" s="7" t="s">
        <v>607</v>
      </c>
      <c r="H390" s="4">
        <v>1</v>
      </c>
      <c r="I390" s="4">
        <v>1</v>
      </c>
      <c r="K390" s="4">
        <f t="shared" si="24"/>
        <v>1</v>
      </c>
      <c r="L390" s="4">
        <f t="shared" si="25"/>
        <v>0</v>
      </c>
      <c r="N390" s="4">
        <v>0</v>
      </c>
      <c r="O390" s="4">
        <v>0</v>
      </c>
      <c r="P390" s="4">
        <f t="shared" si="26"/>
        <v>0</v>
      </c>
      <c r="Q390" s="4">
        <f t="shared" si="27"/>
        <v>1</v>
      </c>
    </row>
    <row r="391" spans="1:17" ht="12.75">
      <c r="A391" t="str">
        <f>HYPERLINK("http://bioinformatics.ubc.ca/Gemma/expressionExperiment/showExpressionExperiment.html?id=114","114")</f>
        <v>114</v>
      </c>
      <c r="B391" t="s">
        <v>608</v>
      </c>
      <c r="C391" t="s">
        <v>609</v>
      </c>
      <c r="D391" t="s">
        <v>446</v>
      </c>
      <c r="E391" t="s">
        <v>500</v>
      </c>
      <c r="F391" s="6"/>
      <c r="G391" s="7"/>
      <c r="H391" s="4">
        <v>1</v>
      </c>
      <c r="I391" s="4">
        <v>1</v>
      </c>
      <c r="K391" s="4">
        <f t="shared" si="24"/>
        <v>0</v>
      </c>
      <c r="L391" s="4">
        <f t="shared" si="25"/>
        <v>0</v>
      </c>
      <c r="N391" s="4">
        <v>0</v>
      </c>
      <c r="O391" s="4">
        <v>0</v>
      </c>
      <c r="P391" s="4">
        <f t="shared" si="26"/>
        <v>0</v>
      </c>
      <c r="Q391" s="4">
        <f t="shared" si="27"/>
        <v>0</v>
      </c>
    </row>
    <row r="392" spans="1:17" ht="12.75">
      <c r="A392" t="str">
        <f>HYPERLINK("http://bioinformatics.ubc.ca/Gemma/expressionExperiment/showExpressionExperiment.html?id=277","277")</f>
        <v>277</v>
      </c>
      <c r="B392" t="s">
        <v>519</v>
      </c>
      <c r="C392" t="s">
        <v>520</v>
      </c>
      <c r="D392" t="s">
        <v>11</v>
      </c>
      <c r="E392" t="s">
        <v>25</v>
      </c>
      <c r="G392" s="3"/>
      <c r="H392" s="4">
        <v>1</v>
      </c>
      <c r="I392" s="4">
        <v>1</v>
      </c>
      <c r="K392" s="4">
        <f t="shared" si="24"/>
        <v>1</v>
      </c>
      <c r="L392" s="4">
        <f t="shared" si="25"/>
        <v>0</v>
      </c>
      <c r="N392" s="4">
        <v>0</v>
      </c>
      <c r="O392" s="4">
        <v>0</v>
      </c>
      <c r="P392" s="4">
        <f t="shared" si="26"/>
        <v>0</v>
      </c>
      <c r="Q392" s="4">
        <f t="shared" si="27"/>
        <v>1</v>
      </c>
    </row>
    <row r="393" spans="1:17" ht="12.75">
      <c r="A393" t="str">
        <f>HYPERLINK("http://bioinformatics.ubc.ca/Gemma/expressionExperiment/showExpressionExperiment.html?id=299","299")</f>
        <v>299</v>
      </c>
      <c r="B393" t="s">
        <v>610</v>
      </c>
      <c r="C393" t="s">
        <v>611</v>
      </c>
      <c r="D393" t="s">
        <v>446</v>
      </c>
      <c r="E393" t="s">
        <v>500</v>
      </c>
      <c r="F393" s="6"/>
      <c r="G393" s="7" t="s">
        <v>612</v>
      </c>
      <c r="H393" s="4">
        <v>1</v>
      </c>
      <c r="I393" s="4">
        <v>1</v>
      </c>
      <c r="K393" s="4">
        <f t="shared" si="24"/>
        <v>0</v>
      </c>
      <c r="L393" s="4">
        <f t="shared" si="25"/>
        <v>0</v>
      </c>
      <c r="N393" s="4">
        <v>0</v>
      </c>
      <c r="O393" s="4">
        <v>0</v>
      </c>
      <c r="P393" s="4">
        <f t="shared" si="26"/>
        <v>0</v>
      </c>
      <c r="Q393" s="4">
        <f t="shared" si="27"/>
        <v>0</v>
      </c>
    </row>
    <row r="394" spans="1:17" ht="12.75">
      <c r="A394" t="str">
        <f>HYPERLINK("http://bioinformatics.ubc.ca/Gemma/expressionExperiment/showExpressionExperiment.html?id=295","295")</f>
        <v>295</v>
      </c>
      <c r="B394" t="s">
        <v>610</v>
      </c>
      <c r="C394" t="s">
        <v>611</v>
      </c>
      <c r="D394" t="s">
        <v>446</v>
      </c>
      <c r="E394" t="s">
        <v>500</v>
      </c>
      <c r="F394" s="6"/>
      <c r="G394" s="7" t="s">
        <v>612</v>
      </c>
      <c r="H394" s="4">
        <v>1</v>
      </c>
      <c r="I394" s="4">
        <v>1</v>
      </c>
      <c r="K394" s="4">
        <f t="shared" si="24"/>
        <v>0</v>
      </c>
      <c r="L394" s="4">
        <f t="shared" si="25"/>
        <v>0</v>
      </c>
      <c r="N394" s="4">
        <v>0</v>
      </c>
      <c r="O394" s="4">
        <v>0</v>
      </c>
      <c r="P394" s="4">
        <f t="shared" si="26"/>
        <v>0</v>
      </c>
      <c r="Q394" s="4">
        <f t="shared" si="27"/>
        <v>0</v>
      </c>
    </row>
    <row r="395" spans="1:17" ht="12.75">
      <c r="A395" t="str">
        <f>HYPERLINK("http://bioinformatics.ubc.ca/Gemma/expressionExperiment/showExpressionExperiment.html?id=319","319")</f>
        <v>319</v>
      </c>
      <c r="B395" t="s">
        <v>519</v>
      </c>
      <c r="C395" t="s">
        <v>520</v>
      </c>
      <c r="D395" t="s">
        <v>11</v>
      </c>
      <c r="G395" s="3"/>
      <c r="H395" s="4">
        <v>1</v>
      </c>
      <c r="I395" s="4">
        <v>1</v>
      </c>
      <c r="K395" s="4">
        <f t="shared" si="24"/>
        <v>1</v>
      </c>
      <c r="L395" s="4">
        <f t="shared" si="25"/>
        <v>0</v>
      </c>
      <c r="N395" s="4">
        <v>0</v>
      </c>
      <c r="O395" s="4">
        <v>0</v>
      </c>
      <c r="P395" s="4">
        <f t="shared" si="26"/>
        <v>0</v>
      </c>
      <c r="Q395" s="4">
        <f t="shared" si="27"/>
        <v>1</v>
      </c>
    </row>
    <row r="396" spans="1:17" ht="12.75">
      <c r="A396" t="str">
        <f>HYPERLINK("http://bioinformatics.ubc.ca/Gemma/expressionExperiment/showExpressionExperiment.html?id=198","198")</f>
        <v>198</v>
      </c>
      <c r="B396" t="s">
        <v>519</v>
      </c>
      <c r="C396" t="s">
        <v>520</v>
      </c>
      <c r="D396" t="s">
        <v>11</v>
      </c>
      <c r="G396" s="3"/>
      <c r="H396" s="4">
        <v>1</v>
      </c>
      <c r="I396" s="4">
        <v>1</v>
      </c>
      <c r="K396" s="4">
        <f t="shared" si="24"/>
        <v>1</v>
      </c>
      <c r="L396" s="4">
        <f t="shared" si="25"/>
        <v>0</v>
      </c>
      <c r="N396" s="4">
        <v>0</v>
      </c>
      <c r="O396" s="4">
        <v>0</v>
      </c>
      <c r="P396" s="4">
        <f t="shared" si="26"/>
        <v>0</v>
      </c>
      <c r="Q396" s="4">
        <f t="shared" si="27"/>
        <v>1</v>
      </c>
    </row>
    <row r="397" spans="1:17" ht="12.75">
      <c r="A397" t="str">
        <f>HYPERLINK("http://bioinformatics.ubc.ca/Gemma/expressionExperiment/showExpressionExperiment.html?id=639","639")</f>
        <v>639</v>
      </c>
      <c r="B397" t="s">
        <v>603</v>
      </c>
      <c r="C397" t="s">
        <v>604</v>
      </c>
      <c r="D397" t="s">
        <v>11</v>
      </c>
      <c r="E397" t="s">
        <v>51</v>
      </c>
      <c r="G397" s="3"/>
      <c r="H397" s="4">
        <v>1</v>
      </c>
      <c r="I397" s="4">
        <v>1</v>
      </c>
      <c r="K397" s="4">
        <f t="shared" si="24"/>
        <v>1</v>
      </c>
      <c r="L397" s="4">
        <f t="shared" si="25"/>
        <v>0</v>
      </c>
      <c r="N397" s="4">
        <v>0</v>
      </c>
      <c r="O397" s="4">
        <v>0</v>
      </c>
      <c r="P397" s="4">
        <f t="shared" si="26"/>
        <v>0</v>
      </c>
      <c r="Q397" s="4">
        <f t="shared" si="27"/>
        <v>1</v>
      </c>
    </row>
    <row r="398" spans="1:17" ht="12.75">
      <c r="A398" t="str">
        <f>HYPERLINK("http://bioinformatics.ubc.ca/Gemma/expressionExperiment/showExpressionExperiment.html?id=39","39")</f>
        <v>39</v>
      </c>
      <c r="B398" t="s">
        <v>613</v>
      </c>
      <c r="C398" t="s">
        <v>614</v>
      </c>
      <c r="D398" t="s">
        <v>11</v>
      </c>
      <c r="E398" t="s">
        <v>606</v>
      </c>
      <c r="F398" s="6"/>
      <c r="G398" s="7" t="s">
        <v>607</v>
      </c>
      <c r="H398" s="4">
        <v>1</v>
      </c>
      <c r="I398" s="4">
        <v>1</v>
      </c>
      <c r="K398" s="4">
        <f t="shared" si="24"/>
        <v>1</v>
      </c>
      <c r="L398" s="4">
        <f t="shared" si="25"/>
        <v>0</v>
      </c>
      <c r="N398" s="4">
        <v>0</v>
      </c>
      <c r="O398" s="4">
        <v>0</v>
      </c>
      <c r="P398" s="4">
        <f t="shared" si="26"/>
        <v>0</v>
      </c>
      <c r="Q398" s="4">
        <f t="shared" si="27"/>
        <v>1</v>
      </c>
    </row>
    <row r="399" spans="1:17" ht="12.75">
      <c r="A399" t="str">
        <f>HYPERLINK("http://bioinformatics.ubc.ca/Gemma/expressionExperiment/showExpressionExperiment.html?id=39","39")</f>
        <v>39</v>
      </c>
      <c r="B399" t="s">
        <v>615</v>
      </c>
      <c r="C399" t="s">
        <v>616</v>
      </c>
      <c r="D399" t="s">
        <v>11</v>
      </c>
      <c r="E399" t="s">
        <v>606</v>
      </c>
      <c r="F399" s="6"/>
      <c r="G399" s="7" t="s">
        <v>607</v>
      </c>
      <c r="H399" s="4">
        <v>1</v>
      </c>
      <c r="I399" s="4">
        <v>1</v>
      </c>
      <c r="K399" s="4">
        <f t="shared" si="24"/>
        <v>1</v>
      </c>
      <c r="L399" s="4">
        <f t="shared" si="25"/>
        <v>0</v>
      </c>
      <c r="N399" s="4">
        <v>0</v>
      </c>
      <c r="O399" s="4">
        <v>0</v>
      </c>
      <c r="P399" s="4">
        <f t="shared" si="26"/>
        <v>0</v>
      </c>
      <c r="Q399" s="4">
        <f t="shared" si="27"/>
        <v>1</v>
      </c>
    </row>
    <row r="400" spans="1:17" ht="12.75">
      <c r="A400" t="str">
        <f>HYPERLINK("http://bioinformatics.ubc.ca/Gemma/expressionExperiment/showExpressionExperiment.html?id=26","26")</f>
        <v>26</v>
      </c>
      <c r="B400" t="s">
        <v>603</v>
      </c>
      <c r="C400" t="s">
        <v>604</v>
      </c>
      <c r="D400" t="s">
        <v>11</v>
      </c>
      <c r="E400" t="s">
        <v>51</v>
      </c>
      <c r="G400" s="3"/>
      <c r="H400" s="4">
        <v>1</v>
      </c>
      <c r="I400" s="4">
        <v>1</v>
      </c>
      <c r="K400" s="4">
        <f t="shared" si="24"/>
        <v>1</v>
      </c>
      <c r="L400" s="4">
        <f t="shared" si="25"/>
        <v>0</v>
      </c>
      <c r="N400" s="4">
        <v>0</v>
      </c>
      <c r="O400" s="4">
        <v>0</v>
      </c>
      <c r="P400" s="4">
        <f t="shared" si="26"/>
        <v>0</v>
      </c>
      <c r="Q400" s="4">
        <f t="shared" si="27"/>
        <v>1</v>
      </c>
    </row>
    <row r="401" spans="1:17" ht="12.75">
      <c r="A401" t="str">
        <f>HYPERLINK("http://bioinformatics.ubc.ca/Gemma/expressionExperiment/showExpressionExperiment.html?id=39","39")</f>
        <v>39</v>
      </c>
      <c r="B401" t="s">
        <v>617</v>
      </c>
      <c r="C401" t="s">
        <v>618</v>
      </c>
      <c r="D401" t="s">
        <v>11</v>
      </c>
      <c r="E401" t="s">
        <v>606</v>
      </c>
      <c r="F401" s="6"/>
      <c r="G401" s="7" t="s">
        <v>607</v>
      </c>
      <c r="H401" s="4">
        <v>1</v>
      </c>
      <c r="I401" s="4">
        <v>1</v>
      </c>
      <c r="K401" s="4">
        <f t="shared" si="24"/>
        <v>1</v>
      </c>
      <c r="L401" s="4">
        <f t="shared" si="25"/>
        <v>0</v>
      </c>
      <c r="N401" s="4">
        <v>0</v>
      </c>
      <c r="O401" s="4">
        <v>0</v>
      </c>
      <c r="P401" s="4">
        <f t="shared" si="26"/>
        <v>0</v>
      </c>
      <c r="Q401" s="4">
        <f t="shared" si="27"/>
        <v>1</v>
      </c>
    </row>
    <row r="402" spans="8:17" ht="12.75">
      <c r="H402">
        <f>SUM(H1:H401)</f>
        <v>345</v>
      </c>
      <c r="I402" s="4"/>
      <c r="K402" s="4"/>
      <c r="L402" s="4"/>
      <c r="N402" s="4"/>
      <c r="O402" s="4"/>
      <c r="P402" s="4"/>
      <c r="Q402" s="4"/>
    </row>
    <row r="403" spans="7:17" ht="12.75">
      <c r="G403" s="3"/>
      <c r="I403" s="4"/>
      <c r="K403" s="4"/>
      <c r="L403" s="4"/>
      <c r="N403" s="4"/>
      <c r="O403" s="4"/>
      <c r="P403" s="4"/>
      <c r="Q403" s="4"/>
    </row>
    <row r="404" spans="7:17" ht="12.75">
      <c r="G404" s="3"/>
      <c r="I404" s="4"/>
      <c r="K404" s="4"/>
      <c r="L404" s="4"/>
      <c r="N404" s="4"/>
      <c r="O404" s="4"/>
      <c r="P404" s="4"/>
      <c r="Q404" s="4"/>
    </row>
    <row r="405" spans="7:17" ht="12.75">
      <c r="G405" s="3"/>
      <c r="I405" s="4"/>
      <c r="K405" s="4"/>
      <c r="L405" s="4"/>
      <c r="N405" s="4"/>
      <c r="O405" s="4"/>
      <c r="P405" s="4"/>
      <c r="Q405" s="4"/>
    </row>
    <row r="406" spans="7:17" ht="12.75">
      <c r="G406" s="3"/>
      <c r="I406" s="4"/>
      <c r="K406" s="4"/>
      <c r="L406" s="4"/>
      <c r="N406" s="4"/>
      <c r="O406" s="4"/>
      <c r="P406" s="4"/>
      <c r="Q406" s="4"/>
    </row>
    <row r="407" spans="7:17" ht="12.75">
      <c r="G407" s="3"/>
      <c r="I407" s="4"/>
      <c r="K407" s="4"/>
      <c r="L407" s="4"/>
      <c r="N407" s="4"/>
      <c r="O407" s="4"/>
      <c r="P407" s="4"/>
      <c r="Q407" s="4"/>
    </row>
    <row r="408" spans="7:17" ht="12.75">
      <c r="G408" s="3"/>
      <c r="I408" s="4"/>
      <c r="K408" s="4"/>
      <c r="L408" s="4"/>
      <c r="N408" s="4"/>
      <c r="O408" s="4"/>
      <c r="P408" s="4"/>
      <c r="Q408" s="4"/>
    </row>
    <row r="409" spans="7:17" ht="12.75">
      <c r="G409" s="3"/>
      <c r="I409" s="4"/>
      <c r="K409" s="4"/>
      <c r="L409" s="4"/>
      <c r="N409" s="4"/>
      <c r="O409" s="4"/>
      <c r="P409" s="4"/>
      <c r="Q409" s="4"/>
    </row>
    <row r="410" spans="7:17" ht="12.75">
      <c r="G410" s="3"/>
      <c r="I410" s="4"/>
      <c r="K410" s="4"/>
      <c r="L410" s="4"/>
      <c r="N410" s="4"/>
      <c r="O410" s="4"/>
      <c r="P410" s="4"/>
      <c r="Q410" s="4"/>
    </row>
    <row r="411" spans="7:17" ht="12.75">
      <c r="G411" s="3"/>
      <c r="I411" s="4"/>
      <c r="K411" s="4"/>
      <c r="L411" s="4"/>
      <c r="N411" s="4"/>
      <c r="O411" s="4"/>
      <c r="P411" s="4"/>
      <c r="Q411" s="4"/>
    </row>
    <row r="412" spans="7:17" ht="12.75">
      <c r="G412" s="3"/>
      <c r="I412" s="4"/>
      <c r="K412" s="4"/>
      <c r="L412" s="4"/>
      <c r="N412" s="4"/>
      <c r="O412" s="4"/>
      <c r="P412" s="4"/>
      <c r="Q412" s="4"/>
    </row>
    <row r="413" spans="7:17" ht="12.75">
      <c r="G413" s="3"/>
      <c r="I413" s="4"/>
      <c r="K413" s="4"/>
      <c r="L413" s="4"/>
      <c r="N413" s="4"/>
      <c r="O413" s="4"/>
      <c r="P413" s="4"/>
      <c r="Q413" s="4"/>
    </row>
    <row r="414" spans="7:17" ht="12.75">
      <c r="G414" s="3"/>
      <c r="I414" s="4"/>
      <c r="K414" s="4"/>
      <c r="L414" s="4"/>
      <c r="N414" s="4"/>
      <c r="O414" s="4"/>
      <c r="P414" s="4"/>
      <c r="Q414" s="4"/>
    </row>
    <row r="415" spans="7:17" ht="12.75">
      <c r="G415" s="3"/>
      <c r="I415" s="4"/>
      <c r="K415" s="4"/>
      <c r="L415" s="4"/>
      <c r="N415" s="4"/>
      <c r="O415" s="4"/>
      <c r="P415" s="4"/>
      <c r="Q415" s="4"/>
    </row>
    <row r="416" spans="7:17" ht="12.75">
      <c r="G416" s="3"/>
      <c r="I416" s="4"/>
      <c r="K416" s="4"/>
      <c r="L416" s="4"/>
      <c r="N416" s="4"/>
      <c r="O416" s="4"/>
      <c r="P416" s="4"/>
      <c r="Q416" s="4"/>
    </row>
    <row r="417" spans="7:17" ht="12.75">
      <c r="G417" s="3"/>
      <c r="I417" s="4"/>
      <c r="K417" s="4"/>
      <c r="L417" s="4"/>
      <c r="N417" s="4"/>
      <c r="O417" s="4"/>
      <c r="P417" s="4"/>
      <c r="Q417" s="4"/>
    </row>
    <row r="418" spans="7:17" ht="12.75">
      <c r="G418" s="3"/>
      <c r="I418" s="4"/>
      <c r="K418" s="4"/>
      <c r="L418" s="4"/>
      <c r="N418" s="4"/>
      <c r="O418" s="4"/>
      <c r="P418" s="4"/>
      <c r="Q418" s="4"/>
    </row>
    <row r="419" spans="7:17" ht="12.75">
      <c r="G419" s="3"/>
      <c r="I419" s="4"/>
      <c r="K419" s="4"/>
      <c r="L419" s="4"/>
      <c r="N419" s="4"/>
      <c r="O419" s="4"/>
      <c r="P419" s="4"/>
      <c r="Q419" s="4"/>
    </row>
    <row r="420" spans="7:17" ht="12.75">
      <c r="G420" s="3"/>
      <c r="I420" s="4"/>
      <c r="K420" s="4"/>
      <c r="L420" s="4"/>
      <c r="N420" s="4"/>
      <c r="O420" s="4"/>
      <c r="P420" s="4"/>
      <c r="Q420" s="4"/>
    </row>
    <row r="421" spans="7:17" ht="12.75">
      <c r="G421" s="3"/>
      <c r="I421" s="4"/>
      <c r="K421" s="4"/>
      <c r="L421" s="4"/>
      <c r="N421" s="4"/>
      <c r="O421" s="4"/>
      <c r="P421" s="4"/>
      <c r="Q421" s="4"/>
    </row>
    <row r="422" spans="7:17" ht="12.75">
      <c r="G422" s="3"/>
      <c r="I422" s="4"/>
      <c r="K422" s="4"/>
      <c r="L422" s="4"/>
      <c r="N422" s="4"/>
      <c r="O422" s="4"/>
      <c r="P422" s="4"/>
      <c r="Q422" s="4"/>
    </row>
    <row r="423" spans="7:17" ht="12.75">
      <c r="G423" s="3"/>
      <c r="I423" s="4"/>
      <c r="K423" s="4"/>
      <c r="L423" s="4"/>
      <c r="N423" s="4"/>
      <c r="O423" s="4"/>
      <c r="P423" s="4"/>
      <c r="Q423" s="4"/>
    </row>
    <row r="424" spans="7:17" ht="12.75">
      <c r="G424" s="3"/>
      <c r="I424" s="4"/>
      <c r="K424" s="4"/>
      <c r="L424" s="4"/>
      <c r="N424" s="4"/>
      <c r="O424" s="4"/>
      <c r="P424" s="4"/>
      <c r="Q424" s="4"/>
    </row>
    <row r="425" spans="7:17" ht="12.75">
      <c r="G425" s="3"/>
      <c r="I425" s="4"/>
      <c r="K425" s="4"/>
      <c r="L425" s="4"/>
      <c r="N425" s="4"/>
      <c r="O425" s="4"/>
      <c r="P425" s="4"/>
      <c r="Q425" s="4"/>
    </row>
    <row r="426" spans="7:17" ht="12.75">
      <c r="G426" s="3"/>
      <c r="I426" s="4"/>
      <c r="K426" s="4"/>
      <c r="L426" s="4"/>
      <c r="N426" s="4"/>
      <c r="O426" s="4"/>
      <c r="P426" s="4"/>
      <c r="Q426" s="4"/>
    </row>
    <row r="427" spans="7:17" ht="12.75">
      <c r="G427" s="3"/>
      <c r="I427" s="4"/>
      <c r="K427" s="4"/>
      <c r="L427" s="4"/>
      <c r="N427" s="4"/>
      <c r="O427" s="4"/>
      <c r="P427" s="4"/>
      <c r="Q427" s="4"/>
    </row>
    <row r="428" spans="7:17" ht="12.75">
      <c r="G428" s="3"/>
      <c r="I428" s="4"/>
      <c r="K428" s="4"/>
      <c r="L428" s="4"/>
      <c r="N428" s="4"/>
      <c r="O428" s="4"/>
      <c r="P428" s="4"/>
      <c r="Q428" s="4"/>
    </row>
    <row r="429" spans="7:17" ht="12.75">
      <c r="G429" s="3"/>
      <c r="I429" s="4"/>
      <c r="K429" s="4"/>
      <c r="L429" s="4"/>
      <c r="N429" s="4"/>
      <c r="O429" s="4"/>
      <c r="P429" s="4"/>
      <c r="Q429" s="4"/>
    </row>
    <row r="430" spans="7:17" ht="12.75">
      <c r="G430" s="3"/>
      <c r="I430" s="4"/>
      <c r="K430" s="4"/>
      <c r="L430" s="4"/>
      <c r="N430" s="4"/>
      <c r="O430" s="4"/>
      <c r="P430" s="4"/>
      <c r="Q430" s="4"/>
    </row>
    <row r="431" spans="7:17" ht="12.75">
      <c r="G431" s="3"/>
      <c r="I431" s="4"/>
      <c r="K431" s="4"/>
      <c r="L431" s="4"/>
      <c r="N431" s="4"/>
      <c r="O431" s="4"/>
      <c r="P431" s="4"/>
      <c r="Q431" s="4"/>
    </row>
    <row r="432" spans="7:17" ht="12.75">
      <c r="G432" s="3"/>
      <c r="I432" s="4"/>
      <c r="K432" s="4"/>
      <c r="L432" s="4"/>
      <c r="N432" s="4"/>
      <c r="O432" s="4"/>
      <c r="P432" s="4"/>
      <c r="Q432" s="4"/>
    </row>
    <row r="433" spans="7:17" ht="12.75">
      <c r="G433" s="3"/>
      <c r="I433" s="4"/>
      <c r="K433" s="4"/>
      <c r="L433" s="4"/>
      <c r="N433" s="4"/>
      <c r="O433" s="4"/>
      <c r="P433" s="4"/>
      <c r="Q433" s="4"/>
    </row>
    <row r="434" spans="7:17" ht="12.75">
      <c r="G434" s="3"/>
      <c r="I434" s="4"/>
      <c r="K434" s="4"/>
      <c r="L434" s="4"/>
      <c r="N434" s="4"/>
      <c r="O434" s="4"/>
      <c r="P434" s="4"/>
      <c r="Q434" s="4"/>
    </row>
    <row r="435" spans="7:17" ht="12.75">
      <c r="G435" s="3"/>
      <c r="I435" s="4"/>
      <c r="K435" s="4"/>
      <c r="L435" s="4"/>
      <c r="N435" s="4"/>
      <c r="O435" s="4"/>
      <c r="P435" s="4"/>
      <c r="Q435" s="4"/>
    </row>
    <row r="436" spans="7:17" ht="12.75">
      <c r="G436" s="3"/>
      <c r="I436" s="4"/>
      <c r="K436" s="4"/>
      <c r="L436" s="4"/>
      <c r="N436" s="4"/>
      <c r="O436" s="4"/>
      <c r="P436" s="4"/>
      <c r="Q436" s="4"/>
    </row>
    <row r="437" spans="7:17" ht="12.75">
      <c r="G437" s="3"/>
      <c r="I437" s="4"/>
      <c r="K437" s="4"/>
      <c r="L437" s="4"/>
      <c r="N437" s="4"/>
      <c r="O437" s="4"/>
      <c r="P437" s="4"/>
      <c r="Q437" s="4"/>
    </row>
    <row r="438" spans="7:17" ht="12.75">
      <c r="G438" s="3"/>
      <c r="I438" s="4"/>
      <c r="K438" s="4"/>
      <c r="L438" s="4"/>
      <c r="N438" s="4"/>
      <c r="O438" s="4"/>
      <c r="P438" s="4"/>
      <c r="Q438" s="4"/>
    </row>
    <row r="439" spans="7:17" ht="12.75">
      <c r="G439" s="3"/>
      <c r="I439" s="4"/>
      <c r="K439" s="4"/>
      <c r="L439" s="4"/>
      <c r="N439" s="4"/>
      <c r="O439" s="4"/>
      <c r="P439" s="4"/>
      <c r="Q439" s="4"/>
    </row>
    <row r="440" spans="7:17" ht="12.75">
      <c r="G440" s="3"/>
      <c r="I440" s="4"/>
      <c r="K440" s="4"/>
      <c r="L440" s="4"/>
      <c r="N440" s="4"/>
      <c r="O440" s="4"/>
      <c r="P440" s="4"/>
      <c r="Q440" s="4"/>
    </row>
    <row r="441" spans="7:17" ht="12.75">
      <c r="G441" s="3"/>
      <c r="I441" s="4"/>
      <c r="K441" s="4"/>
      <c r="L441" s="4"/>
      <c r="N441" s="4"/>
      <c r="O441" s="4"/>
      <c r="P441" s="4"/>
      <c r="Q441" s="4"/>
    </row>
    <row r="442" spans="7:17" ht="12.75">
      <c r="G442" s="3"/>
      <c r="I442" s="4"/>
      <c r="K442" s="4"/>
      <c r="L442" s="4"/>
      <c r="N442" s="4"/>
      <c r="O442" s="4"/>
      <c r="P442" s="4"/>
      <c r="Q442" s="4"/>
    </row>
    <row r="443" spans="7:17" ht="12.75">
      <c r="G443" s="3"/>
      <c r="I443" s="4"/>
      <c r="K443" s="4"/>
      <c r="L443" s="4"/>
      <c r="N443" s="4"/>
      <c r="O443" s="4"/>
      <c r="P443" s="4"/>
      <c r="Q443" s="4"/>
    </row>
    <row r="444" spans="7:17" ht="12.75">
      <c r="G444" s="3"/>
      <c r="I444" s="4"/>
      <c r="K444" s="4"/>
      <c r="L444" s="4"/>
      <c r="N444" s="4"/>
      <c r="O444" s="4"/>
      <c r="P444" s="4"/>
      <c r="Q444" s="4"/>
    </row>
    <row r="445" spans="7:17" ht="12.75">
      <c r="G445" s="3"/>
      <c r="I445" s="4"/>
      <c r="K445" s="4"/>
      <c r="L445" s="4"/>
      <c r="N445" s="4"/>
      <c r="O445" s="4"/>
      <c r="P445" s="4"/>
      <c r="Q445" s="4"/>
    </row>
    <row r="446" spans="7:17" ht="12.75">
      <c r="G446" s="3"/>
      <c r="I446" s="4"/>
      <c r="K446" s="4"/>
      <c r="L446" s="4"/>
      <c r="N446" s="4"/>
      <c r="O446" s="4"/>
      <c r="P446" s="4"/>
      <c r="Q446" s="4"/>
    </row>
    <row r="447" spans="7:17" ht="12.75">
      <c r="G447" s="3"/>
      <c r="I447" s="4"/>
      <c r="K447" s="4"/>
      <c r="L447" s="4"/>
      <c r="N447" s="4"/>
      <c r="O447" s="4"/>
      <c r="P447" s="4"/>
      <c r="Q447" s="4"/>
    </row>
    <row r="448" spans="7:17" ht="12.75">
      <c r="G448" s="3"/>
      <c r="I448" s="4"/>
      <c r="K448" s="4"/>
      <c r="L448" s="4"/>
      <c r="N448" s="4"/>
      <c r="O448" s="4"/>
      <c r="P448" s="4"/>
      <c r="Q448" s="4"/>
    </row>
    <row r="449" spans="7:17" ht="12.75">
      <c r="G449" s="3"/>
      <c r="I449" s="4"/>
      <c r="K449" s="4"/>
      <c r="L449" s="4"/>
      <c r="N449" s="4"/>
      <c r="O449" s="4"/>
      <c r="P449" s="4"/>
      <c r="Q449" s="4"/>
    </row>
    <row r="450" spans="7:17" ht="12.75">
      <c r="G450" s="3"/>
      <c r="I450" s="4"/>
      <c r="K450" s="4"/>
      <c r="L450" s="4"/>
      <c r="N450" s="4"/>
      <c r="O450" s="4"/>
      <c r="P450" s="4"/>
      <c r="Q450" s="4"/>
    </row>
    <row r="451" spans="7:17" ht="12.75">
      <c r="G451" s="3"/>
      <c r="I451" s="4"/>
      <c r="K451" s="4"/>
      <c r="L451" s="4"/>
      <c r="N451" s="4"/>
      <c r="O451" s="4"/>
      <c r="P451" s="4"/>
      <c r="Q451" s="4"/>
    </row>
    <row r="452" spans="7:17" ht="12.75">
      <c r="G452" s="3"/>
      <c r="I452" s="4"/>
      <c r="K452" s="4"/>
      <c r="L452" s="4"/>
      <c r="N452" s="4"/>
      <c r="O452" s="4"/>
      <c r="P452" s="4"/>
      <c r="Q452" s="4"/>
    </row>
    <row r="453" spans="7:17" ht="12.75">
      <c r="G453" s="3"/>
      <c r="I453" s="4"/>
      <c r="K453" s="4"/>
      <c r="L453" s="4"/>
      <c r="N453" s="4"/>
      <c r="O453" s="4"/>
      <c r="P453" s="4"/>
      <c r="Q453" s="4"/>
    </row>
    <row r="454" spans="7:17" ht="12.75">
      <c r="G454" s="3"/>
      <c r="I454" s="4"/>
      <c r="K454" s="4"/>
      <c r="L454" s="4"/>
      <c r="N454" s="4"/>
      <c r="O454" s="4"/>
      <c r="P454" s="4"/>
      <c r="Q454" s="4"/>
    </row>
    <row r="455" spans="7:17" ht="12.75">
      <c r="G455" s="3"/>
      <c r="I455" s="4"/>
      <c r="K455" s="4"/>
      <c r="L455" s="4"/>
      <c r="N455" s="4"/>
      <c r="O455" s="4"/>
      <c r="P455" s="4"/>
      <c r="Q455" s="4"/>
    </row>
    <row r="456" spans="7:17" ht="12.75">
      <c r="G456" s="3"/>
      <c r="I456" s="4"/>
      <c r="K456" s="4"/>
      <c r="L456" s="4"/>
      <c r="N456" s="4"/>
      <c r="O456" s="4"/>
      <c r="P456" s="4"/>
      <c r="Q456" s="4"/>
    </row>
    <row r="457" spans="7:17" ht="12.75">
      <c r="G457" s="3"/>
      <c r="I457" s="4"/>
      <c r="K457" s="4"/>
      <c r="L457" s="4"/>
      <c r="N457" s="4"/>
      <c r="O457" s="4"/>
      <c r="P457" s="4"/>
      <c r="Q457" s="4"/>
    </row>
    <row r="458" spans="7:17" ht="12.75">
      <c r="G458" s="3"/>
      <c r="I458" s="4"/>
      <c r="K458" s="4"/>
      <c r="L458" s="4"/>
      <c r="N458" s="4"/>
      <c r="O458" s="4"/>
      <c r="P458" s="4"/>
      <c r="Q458" s="4"/>
    </row>
    <row r="459" spans="7:17" ht="12.75">
      <c r="G459" s="3"/>
      <c r="I459" s="4"/>
      <c r="K459" s="4"/>
      <c r="L459" s="4"/>
      <c r="N459" s="4"/>
      <c r="O459" s="4"/>
      <c r="P459" s="4"/>
      <c r="Q459" s="4"/>
    </row>
    <row r="460" spans="7:17" ht="12.75">
      <c r="G460" s="3"/>
      <c r="I460" s="4"/>
      <c r="K460" s="4"/>
      <c r="L460" s="4"/>
      <c r="N460" s="4"/>
      <c r="O460" s="4"/>
      <c r="P460" s="4"/>
      <c r="Q460" s="4"/>
    </row>
    <row r="461" spans="7:17" ht="12.75">
      <c r="G461" s="3"/>
      <c r="I461" s="4"/>
      <c r="K461" s="4"/>
      <c r="L461" s="4"/>
      <c r="N461" s="4"/>
      <c r="O461" s="4"/>
      <c r="P461" s="4"/>
      <c r="Q461" s="4"/>
    </row>
    <row r="462" spans="7:17" ht="12.75">
      <c r="G462" s="3"/>
      <c r="I462" s="4"/>
      <c r="K462" s="4"/>
      <c r="L462" s="4"/>
      <c r="N462" s="4"/>
      <c r="O462" s="4"/>
      <c r="P462" s="4"/>
      <c r="Q462" s="4"/>
    </row>
    <row r="463" spans="7:17" ht="12.75">
      <c r="G463" s="3"/>
      <c r="I463" s="4"/>
      <c r="K463" s="4"/>
      <c r="L463" s="4"/>
      <c r="N463" s="4"/>
      <c r="O463" s="4"/>
      <c r="P463" s="4"/>
      <c r="Q463" s="4"/>
    </row>
    <row r="464" spans="7:17" ht="12.75">
      <c r="G464" s="3"/>
      <c r="I464" s="4"/>
      <c r="K464" s="4"/>
      <c r="L464" s="4"/>
      <c r="N464" s="4"/>
      <c r="O464" s="4"/>
      <c r="P464" s="4"/>
      <c r="Q464" s="4"/>
    </row>
    <row r="465" spans="7:17" ht="12.75">
      <c r="G465" s="3"/>
      <c r="I465" s="4"/>
      <c r="K465" s="4"/>
      <c r="L465" s="4"/>
      <c r="N465" s="4"/>
      <c r="O465" s="4"/>
      <c r="P465" s="4"/>
      <c r="Q465" s="4"/>
    </row>
    <row r="466" spans="7:17" ht="12.75">
      <c r="G466" s="3"/>
      <c r="I466" s="4"/>
      <c r="K466" s="4"/>
      <c r="L466" s="4"/>
      <c r="N466" s="4"/>
      <c r="O466" s="4"/>
      <c r="P466" s="4"/>
      <c r="Q466" s="4"/>
    </row>
    <row r="467" spans="7:17" ht="12.75">
      <c r="G467" s="3"/>
      <c r="I467" s="4"/>
      <c r="K467" s="4"/>
      <c r="L467" s="4"/>
      <c r="N467" s="4"/>
      <c r="O467" s="4"/>
      <c r="P467" s="4"/>
      <c r="Q467" s="4"/>
    </row>
    <row r="468" spans="7:17" ht="12.75">
      <c r="G468" s="3"/>
      <c r="I468" s="4"/>
      <c r="K468" s="4"/>
      <c r="L468" s="4"/>
      <c r="N468" s="4"/>
      <c r="O468" s="4"/>
      <c r="P468" s="4"/>
      <c r="Q468" s="4"/>
    </row>
    <row r="469" spans="7:17" ht="12.75">
      <c r="G469" s="3"/>
      <c r="I469" s="4"/>
      <c r="K469" s="4"/>
      <c r="L469" s="4"/>
      <c r="N469" s="4"/>
      <c r="O469" s="4"/>
      <c r="P469" s="4"/>
      <c r="Q469" s="4"/>
    </row>
    <row r="470" spans="7:17" ht="12.75">
      <c r="G470" s="3"/>
      <c r="I470" s="4"/>
      <c r="K470" s="4"/>
      <c r="L470" s="4"/>
      <c r="N470" s="4"/>
      <c r="O470" s="4"/>
      <c r="P470" s="4"/>
      <c r="Q470" s="4"/>
    </row>
    <row r="471" spans="7:17" ht="12.75">
      <c r="G471" s="3"/>
      <c r="I471" s="4"/>
      <c r="K471" s="4"/>
      <c r="L471" s="4"/>
      <c r="N471" s="4"/>
      <c r="O471" s="4"/>
      <c r="P471" s="4"/>
      <c r="Q471" s="4"/>
    </row>
    <row r="472" spans="7:17" ht="12.75">
      <c r="G472" s="3"/>
      <c r="I472" s="4"/>
      <c r="K472" s="4"/>
      <c r="L472" s="4"/>
      <c r="N472" s="4"/>
      <c r="O472" s="4"/>
      <c r="P472" s="4"/>
      <c r="Q472" s="4"/>
    </row>
    <row r="473" spans="7:17" ht="12.75">
      <c r="G473" s="3"/>
      <c r="I473" s="4"/>
      <c r="K473" s="4"/>
      <c r="L473" s="4"/>
      <c r="N473" s="4"/>
      <c r="O473" s="4"/>
      <c r="P473" s="4"/>
      <c r="Q473" s="4"/>
    </row>
    <row r="474" spans="7:17" ht="12.75">
      <c r="G474" s="3"/>
      <c r="I474" s="4"/>
      <c r="K474" s="4"/>
      <c r="L474" s="4"/>
      <c r="N474" s="4"/>
      <c r="O474" s="4"/>
      <c r="P474" s="4"/>
      <c r="Q474" s="4"/>
    </row>
    <row r="475" spans="7:17" ht="12.75">
      <c r="G475" s="3"/>
      <c r="I475" s="4"/>
      <c r="K475" s="4"/>
      <c r="L475" s="4"/>
      <c r="N475" s="4"/>
      <c r="O475" s="4"/>
      <c r="P475" s="4"/>
      <c r="Q475" s="4"/>
    </row>
    <row r="476" spans="7:17" ht="12.75">
      <c r="G476" s="3"/>
      <c r="I476" s="4"/>
      <c r="K476" s="4"/>
      <c r="L476" s="4"/>
      <c r="N476" s="4"/>
      <c r="O476" s="4"/>
      <c r="P476" s="4"/>
      <c r="Q476" s="4"/>
    </row>
    <row r="477" spans="7:17" ht="12.75">
      <c r="G477" s="3"/>
      <c r="I477" s="4"/>
      <c r="K477" s="4"/>
      <c r="L477" s="4"/>
      <c r="N477" s="4"/>
      <c r="O477" s="4"/>
      <c r="P477" s="4"/>
      <c r="Q477" s="4"/>
    </row>
    <row r="478" spans="7:17" ht="12.75">
      <c r="G478" s="3"/>
      <c r="I478" s="4"/>
      <c r="K478" s="4"/>
      <c r="L478" s="4"/>
      <c r="N478" s="4"/>
      <c r="O478" s="4"/>
      <c r="P478" s="4"/>
      <c r="Q478" s="4"/>
    </row>
    <row r="479" spans="7:17" ht="12.75">
      <c r="G479" s="3"/>
      <c r="I479" s="4"/>
      <c r="K479" s="4"/>
      <c r="L479" s="4"/>
      <c r="N479" s="4"/>
      <c r="O479" s="4"/>
      <c r="P479" s="4"/>
      <c r="Q479" s="4"/>
    </row>
    <row r="480" spans="7:17" ht="12.75">
      <c r="G480" s="3"/>
      <c r="I480" s="4"/>
      <c r="K480" s="4"/>
      <c r="L480" s="4"/>
      <c r="N480" s="4"/>
      <c r="O480" s="4"/>
      <c r="P480" s="4"/>
      <c r="Q480" s="4"/>
    </row>
    <row r="481" spans="7:17" ht="12.75">
      <c r="G481" s="3"/>
      <c r="I481" s="4"/>
      <c r="K481" s="4"/>
      <c r="L481" s="4"/>
      <c r="N481" s="4"/>
      <c r="O481" s="4"/>
      <c r="P481" s="4"/>
      <c r="Q481" s="4"/>
    </row>
    <row r="482" spans="7:17" ht="12.75">
      <c r="G482" s="3"/>
      <c r="I482" s="4"/>
      <c r="K482" s="4"/>
      <c r="L482" s="4"/>
      <c r="N482" s="4"/>
      <c r="O482" s="4"/>
      <c r="P482" s="4"/>
      <c r="Q482" s="4"/>
    </row>
    <row r="483" spans="7:17" ht="12.75">
      <c r="G483" s="3"/>
      <c r="I483" s="4"/>
      <c r="K483" s="4"/>
      <c r="L483" s="4"/>
      <c r="N483" s="4"/>
      <c r="O483" s="4"/>
      <c r="P483" s="4"/>
      <c r="Q483" s="4"/>
    </row>
    <row r="484" spans="7:17" ht="12.75">
      <c r="G484" s="3"/>
      <c r="I484" s="4"/>
      <c r="K484" s="4"/>
      <c r="L484" s="4"/>
      <c r="N484" s="4"/>
      <c r="O484" s="4"/>
      <c r="P484" s="4"/>
      <c r="Q484" s="4"/>
    </row>
    <row r="485" spans="7:17" ht="12.75">
      <c r="G485" s="3"/>
      <c r="I485" s="4"/>
      <c r="K485" s="4"/>
      <c r="L485" s="4"/>
      <c r="N485" s="4"/>
      <c r="O485" s="4"/>
      <c r="P485" s="4"/>
      <c r="Q485" s="4"/>
    </row>
    <row r="486" spans="7:17" ht="12.75">
      <c r="G486" s="3"/>
      <c r="I486" s="4"/>
      <c r="K486" s="4"/>
      <c r="L486" s="4"/>
      <c r="N486" s="4"/>
      <c r="O486" s="4"/>
      <c r="P486" s="4"/>
      <c r="Q486" s="4"/>
    </row>
    <row r="487" spans="7:17" ht="12.75">
      <c r="G487" s="3"/>
      <c r="I487" s="4"/>
      <c r="K487" s="4"/>
      <c r="L487" s="4"/>
      <c r="N487" s="4"/>
      <c r="O487" s="4"/>
      <c r="P487" s="4"/>
      <c r="Q487" s="4"/>
    </row>
    <row r="488" spans="7:17" ht="12.75">
      <c r="G488" s="3"/>
      <c r="I488" s="4"/>
      <c r="K488" s="4"/>
      <c r="L488" s="4"/>
      <c r="N488" s="4"/>
      <c r="O488" s="4"/>
      <c r="P488" s="4"/>
      <c r="Q488" s="4"/>
    </row>
    <row r="489" spans="7:17" ht="12.75">
      <c r="G489" s="3"/>
      <c r="I489" s="4"/>
      <c r="K489" s="4"/>
      <c r="L489" s="4"/>
      <c r="N489" s="4"/>
      <c r="O489" s="4"/>
      <c r="P489" s="4"/>
      <c r="Q489" s="4"/>
    </row>
    <row r="490" spans="7:17" ht="12.75">
      <c r="G490" s="3"/>
      <c r="I490" s="4"/>
      <c r="K490" s="4"/>
      <c r="L490" s="4"/>
      <c r="N490" s="4"/>
      <c r="O490" s="4"/>
      <c r="P490" s="4"/>
      <c r="Q490" s="4"/>
    </row>
    <row r="491" spans="7:17" ht="12.75">
      <c r="G491" s="3"/>
      <c r="I491" s="4"/>
      <c r="K491" s="4"/>
      <c r="L491" s="4"/>
      <c r="N491" s="4"/>
      <c r="O491" s="4"/>
      <c r="P491" s="4"/>
      <c r="Q491" s="4"/>
    </row>
    <row r="492" spans="7:17" ht="12.75">
      <c r="G492" s="3"/>
      <c r="I492" s="4"/>
      <c r="K492" s="4"/>
      <c r="L492" s="4"/>
      <c r="N492" s="4"/>
      <c r="O492" s="4"/>
      <c r="P492" s="4"/>
      <c r="Q492" s="4"/>
    </row>
    <row r="493" spans="7:17" ht="12.75">
      <c r="G493" s="3"/>
      <c r="I493" s="4"/>
      <c r="K493" s="4"/>
      <c r="L493" s="4"/>
      <c r="N493" s="4"/>
      <c r="O493" s="4"/>
      <c r="P493" s="4"/>
      <c r="Q493" s="4"/>
    </row>
    <row r="494" spans="7:17" ht="12.75">
      <c r="G494" s="3"/>
      <c r="I494" s="4"/>
      <c r="K494" s="4"/>
      <c r="L494" s="4"/>
      <c r="N494" s="4"/>
      <c r="O494" s="4"/>
      <c r="P494" s="4"/>
      <c r="Q494" s="4"/>
    </row>
    <row r="495" spans="7:17" ht="12.75">
      <c r="G495" s="3"/>
      <c r="I495" s="4"/>
      <c r="K495" s="4"/>
      <c r="L495" s="4"/>
      <c r="N495" s="4"/>
      <c r="O495" s="4"/>
      <c r="P495" s="4"/>
      <c r="Q495" s="4"/>
    </row>
    <row r="496" spans="7:17" ht="12.75">
      <c r="G496" s="3"/>
      <c r="I496" s="4"/>
      <c r="K496" s="4"/>
      <c r="L496" s="4"/>
      <c r="N496" s="4"/>
      <c r="O496" s="4"/>
      <c r="P496" s="4"/>
      <c r="Q496" s="4"/>
    </row>
    <row r="497" spans="7:17" ht="12.75">
      <c r="G497" s="3"/>
      <c r="I497" s="4"/>
      <c r="K497" s="4"/>
      <c r="L497" s="4"/>
      <c r="N497" s="4"/>
      <c r="O497" s="4"/>
      <c r="P497" s="4"/>
      <c r="Q497" s="4"/>
    </row>
    <row r="498" spans="7:17" ht="12.75">
      <c r="G498" s="3"/>
      <c r="I498" s="4"/>
      <c r="K498" s="4"/>
      <c r="L498" s="4"/>
      <c r="N498" s="4"/>
      <c r="O498" s="4"/>
      <c r="P498" s="4"/>
      <c r="Q498" s="4"/>
    </row>
    <row r="499" spans="7:17" ht="12.75">
      <c r="G499" s="3"/>
      <c r="I499" s="4"/>
      <c r="K499" s="4"/>
      <c r="L499" s="4"/>
      <c r="N499" s="4"/>
      <c r="O499" s="4"/>
      <c r="P499" s="4"/>
      <c r="Q499" s="4"/>
    </row>
    <row r="500" spans="7:17" ht="12.75">
      <c r="G500" s="3"/>
      <c r="I500" s="4"/>
      <c r="K500" s="4"/>
      <c r="L500" s="4"/>
      <c r="N500" s="4"/>
      <c r="O500" s="4"/>
      <c r="P500" s="4"/>
      <c r="Q500" s="4"/>
    </row>
    <row r="501" spans="7:17" ht="12.75">
      <c r="G501" s="3"/>
      <c r="I501" s="4"/>
      <c r="K501" s="4"/>
      <c r="L501" s="4"/>
      <c r="N501" s="4"/>
      <c r="O501" s="4"/>
      <c r="P501" s="4"/>
      <c r="Q501" s="4"/>
    </row>
    <row r="502" spans="7:17" ht="12.75">
      <c r="G502" s="3"/>
      <c r="I502" s="4"/>
      <c r="K502" s="4"/>
      <c r="L502" s="4"/>
      <c r="N502" s="4"/>
      <c r="O502" s="4"/>
      <c r="P502" s="4"/>
      <c r="Q502" s="4"/>
    </row>
    <row r="503" spans="9:18" ht="12.75">
      <c r="I503" s="2"/>
      <c r="K503" s="2"/>
      <c r="N503" s="2"/>
      <c r="O503" s="2"/>
      <c r="P503" s="2"/>
      <c r="Q503" s="2"/>
      <c r="R503" s="2"/>
    </row>
    <row r="504" spans="9:18" ht="12.75">
      <c r="I504" s="10"/>
      <c r="J504" s="10"/>
      <c r="K504" s="10"/>
      <c r="L504" s="10"/>
      <c r="M504" s="10"/>
      <c r="N504" s="10"/>
      <c r="O504" s="10"/>
      <c r="P504" s="10"/>
      <c r="Q504" s="10"/>
      <c r="R504" s="10"/>
    </row>
    <row r="505" spans="11:15" ht="12.75">
      <c r="K505" s="2"/>
      <c r="L505" s="2"/>
      <c r="M505" s="2"/>
      <c r="O505" s="2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Leon</cp:lastModifiedBy>
  <dcterms:modified xsi:type="dcterms:W3CDTF">2008-12-12T23:33:54Z</dcterms:modified>
  <cp:category/>
  <cp:version/>
  <cp:contentType/>
  <cp:contentStatus/>
</cp:coreProperties>
</file>